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Example" sheetId="1" r:id="rId1"/>
    <sheet name="13.375 in CSG" sheetId="4" r:id="rId2"/>
    <sheet name="9.625 in CSG " sheetId="6" r:id="rId3"/>
    <sheet name="Sheet2" sheetId="2" r:id="rId4"/>
    <sheet name="Sheet3" sheetId="3" r:id="rId5"/>
    <sheet name="ARea calculator" sheetId="5" r:id="rId6"/>
  </sheets>
  <calcPr calcId="145621"/>
</workbook>
</file>

<file path=xl/calcChain.xml><?xml version="1.0" encoding="utf-8"?>
<calcChain xmlns="http://schemas.openxmlformats.org/spreadsheetml/2006/main">
  <c r="E24" i="6" l="1"/>
  <c r="I23" i="6"/>
  <c r="H14" i="6"/>
  <c r="H10" i="6"/>
  <c r="R28" i="6" s="1"/>
  <c r="F65" i="6"/>
  <c r="E67" i="6" s="1"/>
  <c r="L59" i="6"/>
  <c r="L50" i="6"/>
  <c r="H50" i="6"/>
  <c r="H59" i="6" s="1"/>
  <c r="H38" i="6"/>
  <c r="Q29" i="6"/>
  <c r="Q28" i="6"/>
  <c r="Q27" i="6"/>
  <c r="Q26" i="6"/>
  <c r="Q25" i="6"/>
  <c r="Q23" i="6"/>
  <c r="Q22" i="6"/>
  <c r="Q21" i="6"/>
  <c r="Q20" i="6"/>
  <c r="Q19" i="6"/>
  <c r="Q18" i="6"/>
  <c r="Q16" i="6"/>
  <c r="Q15" i="6"/>
  <c r="B3" i="5"/>
  <c r="F63" i="4"/>
  <c r="E65" i="4" s="1"/>
  <c r="H48" i="4"/>
  <c r="H36" i="4"/>
  <c r="I22" i="4"/>
  <c r="E25" i="4" s="1"/>
  <c r="E26" i="4" s="1"/>
  <c r="F27" i="4" s="1"/>
  <c r="G29" i="4" s="1"/>
  <c r="I36" i="4" s="1"/>
  <c r="H14" i="4"/>
  <c r="H10" i="4"/>
  <c r="L57" i="4"/>
  <c r="L4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E67" i="1"/>
  <c r="L59" i="1"/>
  <c r="L50" i="1"/>
  <c r="H50" i="1"/>
  <c r="H59" i="1" s="1"/>
  <c r="E50" i="1"/>
  <c r="E51" i="1" s="1"/>
  <c r="I50" i="1" s="1"/>
  <c r="G52" i="1" s="1"/>
  <c r="J52" i="1" s="1"/>
  <c r="E53" i="1" s="1"/>
  <c r="H38" i="1"/>
  <c r="I24" i="1"/>
  <c r="E27" i="1" s="1"/>
  <c r="E28" i="1" s="1"/>
  <c r="F29" i="1" s="1"/>
  <c r="G31" i="1" s="1"/>
  <c r="I38" i="1" s="1"/>
  <c r="J38" i="1" s="1"/>
  <c r="K38" i="1" s="1"/>
  <c r="Q33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18" i="1"/>
  <c r="Q17" i="1"/>
  <c r="H12" i="1"/>
  <c r="R19" i="1" s="1"/>
  <c r="R22" i="1"/>
  <c r="R26" i="1"/>
  <c r="R30" i="1"/>
  <c r="R18" i="1"/>
  <c r="I16" i="1"/>
  <c r="J53" i="1" l="1"/>
  <c r="E59" i="1"/>
  <c r="E60" i="1" s="1"/>
  <c r="I59" i="1" s="1"/>
  <c r="G61" i="1"/>
  <c r="J61" i="1" s="1"/>
  <c r="E27" i="6"/>
  <c r="E28" i="6" s="1"/>
  <c r="F29" i="6" s="1"/>
  <c r="G31" i="6" s="1"/>
  <c r="I38" i="6" s="1"/>
  <c r="J38" i="6" s="1"/>
  <c r="K38" i="6" s="1"/>
  <c r="E43" i="6" s="1"/>
  <c r="E45" i="6" s="1"/>
  <c r="R32" i="1"/>
  <c r="R28" i="1"/>
  <c r="R24" i="1"/>
  <c r="R20" i="1"/>
  <c r="R15" i="6"/>
  <c r="R16" i="6"/>
  <c r="R18" i="6"/>
  <c r="R19" i="6"/>
  <c r="R20" i="6"/>
  <c r="R21" i="6"/>
  <c r="R22" i="6"/>
  <c r="R27" i="6"/>
  <c r="R29" i="6"/>
  <c r="R23" i="6"/>
  <c r="R25" i="6"/>
  <c r="R26" i="6"/>
  <c r="H57" i="4"/>
  <c r="J36" i="4"/>
  <c r="K36" i="4" s="1"/>
  <c r="E41" i="4" s="1"/>
  <c r="E43" i="4" s="1"/>
  <c r="R22" i="4"/>
  <c r="R23" i="4"/>
  <c r="R24" i="4"/>
  <c r="R26" i="4"/>
  <c r="R15" i="4"/>
  <c r="R16" i="4"/>
  <c r="R17" i="4"/>
  <c r="R18" i="4"/>
  <c r="R19" i="4"/>
  <c r="R20" i="4"/>
  <c r="R21" i="4"/>
  <c r="R25" i="4"/>
  <c r="R27" i="4"/>
  <c r="E43" i="1"/>
  <c r="R17" i="1"/>
  <c r="R33" i="1"/>
  <c r="R31" i="1"/>
  <c r="R29" i="1"/>
  <c r="R27" i="1"/>
  <c r="R25" i="1"/>
  <c r="R23" i="1"/>
  <c r="R21" i="1"/>
  <c r="J51" i="4" l="1"/>
  <c r="E48" i="4"/>
  <c r="E49" i="4" s="1"/>
  <c r="I48" i="4" s="1"/>
  <c r="G50" i="4" s="1"/>
  <c r="J50" i="4" s="1"/>
  <c r="E51" i="4" s="1"/>
  <c r="E57" i="4" s="1"/>
  <c r="E58" i="4" s="1"/>
  <c r="I57" i="4" s="1"/>
  <c r="G59" i="4" s="1"/>
  <c r="J59" i="4" s="1"/>
  <c r="E60" i="4" s="1"/>
  <c r="J60" i="4" s="1"/>
  <c r="I41" i="4"/>
  <c r="E50" i="6"/>
  <c r="E51" i="6" s="1"/>
  <c r="I50" i="6" s="1"/>
  <c r="G52" i="6" s="1"/>
  <c r="J52" i="6" s="1"/>
  <c r="E53" i="6" s="1"/>
  <c r="E59" i="6" s="1"/>
  <c r="E60" i="6" s="1"/>
  <c r="I59" i="6" s="1"/>
  <c r="G61" i="6" s="1"/>
  <c r="J61" i="6" s="1"/>
  <c r="E62" i="6" s="1"/>
  <c r="J62" i="6" s="1"/>
  <c r="I43" i="6"/>
  <c r="J53" i="6" l="1"/>
</calcChain>
</file>

<file path=xl/sharedStrings.xml><?xml version="1.0" encoding="utf-8"?>
<sst xmlns="http://schemas.openxmlformats.org/spreadsheetml/2006/main" count="366" uniqueCount="118">
  <si>
    <t>API Design Factors</t>
  </si>
  <si>
    <t>Tension</t>
  </si>
  <si>
    <t>Collapse</t>
  </si>
  <si>
    <t>Burst</t>
  </si>
  <si>
    <t xml:space="preserve">assume all resevoir or pore pressure all over the well pore </t>
  </si>
  <si>
    <t>hyrostatic pressure is increasing with depth</t>
  </si>
  <si>
    <t xml:space="preserve">highest at the top @ depth = zero </t>
  </si>
  <si>
    <t>Depth</t>
  </si>
  <si>
    <t>Pressure</t>
  </si>
  <si>
    <t>Collpase</t>
  </si>
  <si>
    <t>Burst pressure</t>
  </si>
  <si>
    <t>=</t>
  </si>
  <si>
    <t>Pore Pressure Gradient</t>
  </si>
  <si>
    <t>psi/ft</t>
  </si>
  <si>
    <t>ft</t>
  </si>
  <si>
    <t xml:space="preserve">Collapse perssure </t>
  </si>
  <si>
    <t>Mud weight</t>
  </si>
  <si>
    <t>ppg</t>
  </si>
  <si>
    <t>psi</t>
  </si>
  <si>
    <t>Formation pressure</t>
  </si>
  <si>
    <t xml:space="preserve">Casing Size </t>
  </si>
  <si>
    <t>in</t>
  </si>
  <si>
    <t>by using burst and collapse  u get the right grade for  9 5/8'' casing</t>
  </si>
  <si>
    <t>It will be  N-80 , 53 #/ft</t>
  </si>
  <si>
    <t>N-80 , 47 #/ft</t>
  </si>
  <si>
    <t>will meet burst only</t>
  </si>
  <si>
    <t xml:space="preserve">see to what depth it can withstand collpase </t>
  </si>
  <si>
    <t>meets required pressures (burst and collpase)</t>
  </si>
  <si>
    <t xml:space="preserve">max collpase pressure = </t>
  </si>
  <si>
    <t>[max from table for N-80 , 47 #/ft]/SF</t>
  </si>
  <si>
    <t>1st Iteration</t>
  </si>
  <si>
    <t xml:space="preserve">depth </t>
  </si>
  <si>
    <t xml:space="preserve">ft </t>
  </si>
  <si>
    <t>N-80 , 47 #/ft will cover till</t>
  </si>
  <si>
    <t>N-80 , 53 #/ft will cover the rest [ 8000-6509]</t>
  </si>
  <si>
    <t>8000 ft</t>
  </si>
  <si>
    <t>6509 ft</t>
  </si>
  <si>
    <t>weight/area</t>
  </si>
  <si>
    <t>by the previous value 5876 psi see the right range in the API axil stress load between 5000 and 1000 stress</t>
  </si>
  <si>
    <t>5000 psi stress</t>
  </si>
  <si>
    <t>10000 psi stress</t>
  </si>
  <si>
    <t xml:space="preserve">interpolation between the last two points to get stress at 5876 psi </t>
  </si>
  <si>
    <t>Get corresponding depth</t>
  </si>
  <si>
    <t xml:space="preserve">Calculate the axile stress (tension) on the 47 # by the 53 # = </t>
  </si>
  <si>
    <t>2nd Iteration</t>
  </si>
  <si>
    <r>
      <t xml:space="preserve">Compare with </t>
    </r>
    <r>
      <rPr>
        <b/>
        <sz val="11"/>
        <color rgb="FFFF0000"/>
        <rFont val="Calibri"/>
        <family val="2"/>
        <scheme val="minor"/>
      </rPr>
      <t>6509</t>
    </r>
    <r>
      <rPr>
        <sz val="11"/>
        <color theme="1"/>
        <rFont val="Calibri"/>
        <family val="2"/>
        <scheme val="minor"/>
      </rPr>
      <t xml:space="preserve"> we need another Iteration</t>
    </r>
  </si>
  <si>
    <t>Assume for colpase design is the casing is empty from inside for worst condition</t>
  </si>
  <si>
    <t xml:space="preserve">Assume for burst design is the hole has no mud from out side </t>
  </si>
  <si>
    <t>a</t>
  </si>
  <si>
    <r>
      <t xml:space="preserve">repeat point </t>
    </r>
    <r>
      <rPr>
        <sz val="11"/>
        <color rgb="FFFF0000"/>
        <rFont val="Calibri"/>
        <family val="2"/>
        <scheme val="minor"/>
      </rPr>
      <t>a</t>
    </r>
  </si>
  <si>
    <t>b</t>
  </si>
  <si>
    <r>
      <t xml:space="preserve">repeat point </t>
    </r>
    <r>
      <rPr>
        <sz val="11"/>
        <color rgb="FFFF0000"/>
        <rFont val="Calibri"/>
        <family val="2"/>
        <scheme val="minor"/>
      </rPr>
      <t>b</t>
    </r>
  </si>
  <si>
    <t>c</t>
  </si>
  <si>
    <t>p1</t>
  </si>
  <si>
    <t>S</t>
  </si>
  <si>
    <t>S1</t>
  </si>
  <si>
    <t>S2</t>
  </si>
  <si>
    <t>p2</t>
  </si>
  <si>
    <r>
      <t xml:space="preserve">interpolation between the last two points to get axile stress at </t>
    </r>
    <r>
      <rPr>
        <sz val="11"/>
        <color rgb="FFFF0000"/>
        <rFont val="Calibri"/>
        <family val="2"/>
        <scheme val="minor"/>
      </rPr>
      <t>6383</t>
    </r>
    <r>
      <rPr>
        <sz val="11"/>
        <color theme="1"/>
        <rFont val="Calibri"/>
        <family val="2"/>
        <scheme val="minor"/>
      </rPr>
      <t xml:space="preserve"> psi </t>
    </r>
  </si>
  <si>
    <t>/1.125</t>
  </si>
  <si>
    <t>Compare with 6381 difference is acceptable</t>
  </si>
  <si>
    <r>
      <t xml:space="preserve">interpolation between the last two points to get axile stress at </t>
    </r>
    <r>
      <rPr>
        <sz val="11"/>
        <color rgb="FFFF0000"/>
        <rFont val="Calibri"/>
        <family val="2"/>
        <scheme val="minor"/>
      </rPr>
      <t>6370</t>
    </r>
    <r>
      <rPr>
        <sz val="11"/>
        <color theme="1"/>
        <rFont val="Calibri"/>
        <family val="2"/>
        <scheme val="minor"/>
      </rPr>
      <t xml:space="preserve"> psi </t>
    </r>
  </si>
  <si>
    <t xml:space="preserve">so we can run N-80 , 47 #/ft to 6370 ft </t>
  </si>
  <si>
    <t>and N-80 , 53 #/ft between 6370 ft and 8000 ft</t>
  </si>
  <si>
    <t>6370 ft</t>
  </si>
  <si>
    <t xml:space="preserve">8000 ft </t>
  </si>
  <si>
    <t>N-80 , 53 #/ft</t>
  </si>
  <si>
    <t>lb force</t>
  </si>
  <si>
    <t xml:space="preserve">last thing is to check tesion force at the surface </t>
  </si>
  <si>
    <t>yield stregth for 47 #/ ft can with stand that to the surface</t>
  </si>
  <si>
    <t>[sf*reservoir pressure]</t>
  </si>
  <si>
    <t>sf*reservoir pressure]</t>
  </si>
  <si>
    <t>[sf*.052*Mud WT ppg*depth]</t>
  </si>
  <si>
    <t>by using burst and collapse  u get the right grade for  13.375 '' casing</t>
  </si>
  <si>
    <t>It will be  P-110 , 72 #/ft</t>
  </si>
  <si>
    <t xml:space="preserve"> P-110 , 68 #/ft</t>
  </si>
  <si>
    <t xml:space="preserve"> P-110 , 68 #/ft will cover till</t>
  </si>
  <si>
    <t xml:space="preserve"> P-110 , 72 #/ftwill cover the rest [ 6000-4870]</t>
  </si>
  <si>
    <t>6000 ft</t>
  </si>
  <si>
    <t>4870 ft</t>
  </si>
  <si>
    <t>area</t>
  </si>
  <si>
    <t>in2</t>
  </si>
  <si>
    <t>by the previous value 3950 psi see the right range in the API axil stress load between 5000 and 1000 stress</t>
  </si>
  <si>
    <r>
      <t xml:space="preserve">Compare with </t>
    </r>
    <r>
      <rPr>
        <b/>
        <sz val="11"/>
        <color rgb="FFFF0000"/>
        <rFont val="Calibri"/>
        <family val="2"/>
        <scheme val="minor"/>
      </rPr>
      <t>4870</t>
    </r>
    <r>
      <rPr>
        <sz val="11"/>
        <color theme="1"/>
        <rFont val="Calibri"/>
        <family val="2"/>
        <scheme val="minor"/>
      </rPr>
      <t xml:space="preserve"> we need another Iteration</t>
    </r>
  </si>
  <si>
    <r>
      <t xml:space="preserve">interpolation between the last two points to get axile stress at </t>
    </r>
    <r>
      <rPr>
        <sz val="11"/>
        <color rgb="FFFF0000"/>
        <rFont val="Calibri"/>
        <family val="2"/>
        <scheme val="minor"/>
      </rPr>
      <t>4577</t>
    </r>
    <r>
      <rPr>
        <sz val="11"/>
        <color theme="1"/>
        <rFont val="Calibri"/>
        <family val="2"/>
        <scheme val="minor"/>
      </rPr>
      <t xml:space="preserve"> psi </t>
    </r>
  </si>
  <si>
    <t>Compare with 4691 difference is acceptable</t>
  </si>
  <si>
    <r>
      <t xml:space="preserve">interpolation between the last two points to get axile stress at </t>
    </r>
    <r>
      <rPr>
        <sz val="11"/>
        <color rgb="FFFF0000"/>
        <rFont val="Calibri"/>
        <family val="2"/>
        <scheme val="minor"/>
      </rPr>
      <t>4596</t>
    </r>
    <r>
      <rPr>
        <sz val="11"/>
        <color theme="1"/>
        <rFont val="Calibri"/>
        <family val="2"/>
        <scheme val="minor"/>
      </rPr>
      <t xml:space="preserve"> psi </t>
    </r>
  </si>
  <si>
    <t>Compare with 4686 difference not acceptable</t>
  </si>
  <si>
    <t xml:space="preserve">so we can run  P-110 , 68 #/ft to 4686 ft </t>
  </si>
  <si>
    <t>and P-110 , 72 #/ft between 4686 ft and 6000 ft</t>
  </si>
  <si>
    <t>lb m</t>
  </si>
  <si>
    <t xml:space="preserve">  P-110 , 68 #/ft to 4686 ft </t>
  </si>
  <si>
    <t xml:space="preserve">           P-110 , 72 #/ft  between 4686 ft and 6000 ft</t>
  </si>
  <si>
    <t>/sf</t>
  </si>
  <si>
    <t>make iteration to economical casing</t>
  </si>
  <si>
    <t xml:space="preserve"> body yield stregth for  P-110 , 68 #/ft  can with stand that to the surface</t>
  </si>
  <si>
    <t xml:space="preserve">from tables </t>
  </si>
  <si>
    <t>D1</t>
  </si>
  <si>
    <t>D2</t>
  </si>
  <si>
    <t>Area</t>
  </si>
  <si>
    <t>in^2</t>
  </si>
  <si>
    <t xml:space="preserve">Casing Size OD </t>
  </si>
  <si>
    <t xml:space="preserve">Casing Size ID </t>
  </si>
  <si>
    <t>depend on designed grade</t>
  </si>
  <si>
    <t>depend on csg grade</t>
  </si>
  <si>
    <t>by using burst and collapse  u get the right grade for  9.625 '' casing</t>
  </si>
  <si>
    <t>from tables</t>
  </si>
  <si>
    <t xml:space="preserve"> P-110 , 43 #/ft</t>
  </si>
  <si>
    <t>from table</t>
  </si>
  <si>
    <t>[max from table for P-110 , 43 #/ft]/SF</t>
  </si>
  <si>
    <t>Q-125 , 47 #/ft</t>
  </si>
  <si>
    <t xml:space="preserve">Calculate the axile stress (tension) on the P-110 , 43 #/ft  = </t>
  </si>
  <si>
    <t xml:space="preserve">Calculate the axile stress (tension) on the P-110 , 68 #/ft P-110  = </t>
  </si>
  <si>
    <t>Q-125 , 47 #/ft will cover the rest [ 10500-8673]</t>
  </si>
  <si>
    <t>by the previous value 6251 psi see the right range in the API axil stress load between 5000 and 1000 stress</t>
  </si>
  <si>
    <t>P-110 , 43.5 #/ft will cover till</t>
  </si>
  <si>
    <t>Originllay made by Amr Ibrahim Mohmaed</t>
  </si>
  <si>
    <t>aimo.haggag@gmail.com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</si>
</sst>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164" fontId="0" fillId="0" borderId="0" xfId="0" applyNumberFormat="1" applyFill="1" applyAlignment="1">
      <alignment horizontal="center"/>
    </xf>
    <xf numFmtId="12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left"/>
    </xf>
    <xf numFmtId="1" fontId="0" fillId="0" borderId="0" xfId="0" applyNumberFormat="1" applyAlignment="1">
      <alignment horizontal="center"/>
    </xf>
    <xf numFmtId="0" fontId="1" fillId="0" borderId="0" xfId="0" applyFont="1"/>
    <xf numFmtId="1" fontId="0" fillId="0" borderId="0" xfId="0" applyNumberFormat="1"/>
    <xf numFmtId="1" fontId="0" fillId="2" borderId="0" xfId="0" applyNumberFormat="1" applyFill="1" applyAlignment="1">
      <alignment horizontal="center"/>
    </xf>
    <xf numFmtId="3" fontId="0" fillId="0" borderId="0" xfId="0" applyNumberFormat="1" applyAlignment="1">
      <alignment horizontal="center"/>
    </xf>
    <xf numFmtId="1" fontId="0" fillId="4" borderId="0" xfId="0" applyNumberFormat="1" applyFill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2" borderId="0" xfId="0" applyNumberFormat="1" applyFill="1" applyAlignment="1">
      <alignment horizontal="center"/>
    </xf>
    <xf numFmtId="0" fontId="2" fillId="2" borderId="1" xfId="0" applyFont="1" applyFill="1" applyBorder="1"/>
    <xf numFmtId="0" fontId="0" fillId="0" borderId="0" xfId="0" applyFont="1" applyAlignment="1">
      <alignment horizontal="center"/>
    </xf>
    <xf numFmtId="1" fontId="0" fillId="4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3" fontId="0" fillId="0" borderId="0" xfId="0" applyNumberFormat="1"/>
    <xf numFmtId="0" fontId="0" fillId="6" borderId="0" xfId="0" applyFill="1"/>
    <xf numFmtId="0" fontId="0" fillId="6" borderId="0" xfId="0" applyFill="1" applyAlignment="1">
      <alignment horizontal="center"/>
    </xf>
    <xf numFmtId="0" fontId="0" fillId="0" borderId="0" xfId="0" applyAlignment="1">
      <alignment wrapText="1"/>
    </xf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left"/>
    </xf>
    <xf numFmtId="1" fontId="0" fillId="6" borderId="0" xfId="0" applyNumberFormat="1" applyFill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 applyAlignment="1">
      <alignment horizontal="center"/>
    </xf>
    <xf numFmtId="1" fontId="0" fillId="0" borderId="0" xfId="0" applyNumberFormat="1" applyFill="1" applyAlignment="1">
      <alignment horizontal="center"/>
    </xf>
    <xf numFmtId="0" fontId="0" fillId="0" borderId="0" xfId="0" applyAlignment="1">
      <alignment vertical="center"/>
    </xf>
    <xf numFmtId="1" fontId="0" fillId="5" borderId="0" xfId="0" applyNumberFormat="1" applyFill="1" applyAlignment="1">
      <alignment horizontal="center"/>
    </xf>
    <xf numFmtId="0" fontId="0" fillId="7" borderId="0" xfId="0" applyFill="1" applyAlignment="1">
      <alignment horizontal="center"/>
    </xf>
    <xf numFmtId="12" fontId="0" fillId="7" borderId="0" xfId="0" applyNumberFormat="1" applyFill="1" applyAlignment="1">
      <alignment horizontal="center"/>
    </xf>
    <xf numFmtId="2" fontId="0" fillId="0" borderId="0" xfId="0" applyNumberFormat="1"/>
    <xf numFmtId="2" fontId="4" fillId="8" borderId="0" xfId="0" applyNumberFormat="1" applyFont="1" applyFill="1" applyAlignment="1">
      <alignment horizontal="center"/>
    </xf>
    <xf numFmtId="1" fontId="0" fillId="3" borderId="0" xfId="0" applyNumberForma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5" fillId="0" borderId="0" xfId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2</xdr:row>
      <xdr:rowOff>123828</xdr:rowOff>
    </xdr:from>
    <xdr:to>
      <xdr:col>12</xdr:col>
      <xdr:colOff>9526</xdr:colOff>
      <xdr:row>11</xdr:row>
      <xdr:rowOff>38102</xdr:rowOff>
    </xdr:to>
    <xdr:cxnSp macro="">
      <xdr:nvCxnSpPr>
        <xdr:cNvPr id="3" name="Straight Connector 2"/>
        <xdr:cNvCxnSpPr/>
      </xdr:nvCxnSpPr>
      <xdr:spPr>
        <a:xfrm>
          <a:off x="11058525" y="504828"/>
          <a:ext cx="1" cy="164782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19053</xdr:colOff>
      <xdr:row>11</xdr:row>
      <xdr:rowOff>9524</xdr:rowOff>
    </xdr:from>
    <xdr:to>
      <xdr:col>14</xdr:col>
      <xdr:colOff>581026</xdr:colOff>
      <xdr:row>11</xdr:row>
      <xdr:rowOff>19051</xdr:rowOff>
    </xdr:to>
    <xdr:cxnSp macro="">
      <xdr:nvCxnSpPr>
        <xdr:cNvPr id="8" name="Straight Connector 7"/>
        <xdr:cNvCxnSpPr/>
      </xdr:nvCxnSpPr>
      <xdr:spPr>
        <a:xfrm rot="10800000" flipV="1">
          <a:off x="7886703" y="1724024"/>
          <a:ext cx="1781173" cy="9527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200025</xdr:colOff>
      <xdr:row>1</xdr:row>
      <xdr:rowOff>133354</xdr:rowOff>
    </xdr:from>
    <xdr:to>
      <xdr:col>13</xdr:col>
      <xdr:colOff>200029</xdr:colOff>
      <xdr:row>11</xdr:row>
      <xdr:rowOff>9528</xdr:rowOff>
    </xdr:to>
    <xdr:cxnSp macro="">
      <xdr:nvCxnSpPr>
        <xdr:cNvPr id="11" name="Straight Connector 10"/>
        <xdr:cNvCxnSpPr/>
      </xdr:nvCxnSpPr>
      <xdr:spPr>
        <a:xfrm rot="5400000">
          <a:off x="7977190" y="1023939"/>
          <a:ext cx="1400174" cy="4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28576</xdr:colOff>
      <xdr:row>3</xdr:row>
      <xdr:rowOff>28574</xdr:rowOff>
    </xdr:from>
    <xdr:to>
      <xdr:col>14</xdr:col>
      <xdr:colOff>133350</xdr:colOff>
      <xdr:row>11</xdr:row>
      <xdr:rowOff>9525</xdr:rowOff>
    </xdr:to>
    <xdr:cxnSp macro="">
      <xdr:nvCxnSpPr>
        <xdr:cNvPr id="13" name="Straight Connector 12"/>
        <xdr:cNvCxnSpPr/>
      </xdr:nvCxnSpPr>
      <xdr:spPr>
        <a:xfrm>
          <a:off x="7896226" y="409574"/>
          <a:ext cx="1323974" cy="131445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19054</xdr:colOff>
      <xdr:row>3</xdr:row>
      <xdr:rowOff>95249</xdr:rowOff>
    </xdr:from>
    <xdr:to>
      <xdr:col>14</xdr:col>
      <xdr:colOff>190500</xdr:colOff>
      <xdr:row>10</xdr:row>
      <xdr:rowOff>190498</xdr:rowOff>
    </xdr:to>
    <xdr:cxnSp macro="">
      <xdr:nvCxnSpPr>
        <xdr:cNvPr id="14" name="Straight Connector 13"/>
        <xdr:cNvCxnSpPr/>
      </xdr:nvCxnSpPr>
      <xdr:spPr>
        <a:xfrm rot="10800000" flipV="1">
          <a:off x="7886704" y="476249"/>
          <a:ext cx="1390646" cy="1238249"/>
        </a:xfrm>
        <a:prstGeom prst="line">
          <a:avLst/>
        </a:prstGeom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370682</xdr:colOff>
      <xdr:row>6</xdr:row>
      <xdr:rowOff>67468</xdr:rowOff>
    </xdr:from>
    <xdr:to>
      <xdr:col>11</xdr:col>
      <xdr:colOff>372270</xdr:colOff>
      <xdr:row>8</xdr:row>
      <xdr:rowOff>19843</xdr:rowOff>
    </xdr:to>
    <xdr:cxnSp macro="">
      <xdr:nvCxnSpPr>
        <xdr:cNvPr id="21" name="Straight Arrow Connector 20"/>
        <xdr:cNvCxnSpPr/>
      </xdr:nvCxnSpPr>
      <xdr:spPr>
        <a:xfrm rot="5400000">
          <a:off x="7462838" y="995362"/>
          <a:ext cx="33337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114300</xdr:colOff>
      <xdr:row>12</xdr:row>
      <xdr:rowOff>85725</xdr:rowOff>
    </xdr:from>
    <xdr:to>
      <xdr:col>13</xdr:col>
      <xdr:colOff>514350</xdr:colOff>
      <xdr:row>12</xdr:row>
      <xdr:rowOff>95250</xdr:rowOff>
    </xdr:to>
    <xdr:cxnSp macro="">
      <xdr:nvCxnSpPr>
        <xdr:cNvPr id="23" name="Straight Arrow Connector 22"/>
        <xdr:cNvCxnSpPr/>
      </xdr:nvCxnSpPr>
      <xdr:spPr>
        <a:xfrm flipV="1">
          <a:off x="8591550" y="1990725"/>
          <a:ext cx="400050" cy="95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3</xdr:row>
      <xdr:rowOff>142875</xdr:rowOff>
    </xdr:from>
    <xdr:to>
      <xdr:col>16</xdr:col>
      <xdr:colOff>0</xdr:colOff>
      <xdr:row>6</xdr:row>
      <xdr:rowOff>123825</xdr:rowOff>
    </xdr:to>
    <xdr:cxnSp macro="">
      <xdr:nvCxnSpPr>
        <xdr:cNvPr id="24" name="Straight Connector 23"/>
        <xdr:cNvCxnSpPr/>
      </xdr:nvCxnSpPr>
      <xdr:spPr>
        <a:xfrm rot="5400000">
          <a:off x="10639425" y="704850"/>
          <a:ext cx="361950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600075</xdr:colOff>
      <xdr:row>7</xdr:row>
      <xdr:rowOff>85727</xdr:rowOff>
    </xdr:from>
    <xdr:to>
      <xdr:col>15</xdr:col>
      <xdr:colOff>600076</xdr:colOff>
      <xdr:row>9</xdr:row>
      <xdr:rowOff>47629</xdr:rowOff>
    </xdr:to>
    <xdr:cxnSp macro="">
      <xdr:nvCxnSpPr>
        <xdr:cNvPr id="34" name="Straight Connector 33"/>
        <xdr:cNvCxnSpPr/>
      </xdr:nvCxnSpPr>
      <xdr:spPr>
        <a:xfrm rot="5400000">
          <a:off x="10639425" y="1209677"/>
          <a:ext cx="342902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600075</xdr:colOff>
      <xdr:row>10</xdr:row>
      <xdr:rowOff>47626</xdr:rowOff>
    </xdr:from>
    <xdr:to>
      <xdr:col>15</xdr:col>
      <xdr:colOff>600075</xdr:colOff>
      <xdr:row>12</xdr:row>
      <xdr:rowOff>32386</xdr:rowOff>
    </xdr:to>
    <xdr:cxnSp macro="">
      <xdr:nvCxnSpPr>
        <xdr:cNvPr id="37" name="Straight Connector 36"/>
        <xdr:cNvCxnSpPr/>
      </xdr:nvCxnSpPr>
      <xdr:spPr>
        <a:xfrm rot="5400000" flipH="1" flipV="1">
          <a:off x="10627995" y="1754506"/>
          <a:ext cx="365760" cy="0"/>
        </a:xfrm>
        <a:prstGeom prst="line">
          <a:avLst/>
        </a:prstGeom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257175</xdr:colOff>
      <xdr:row>20</xdr:row>
      <xdr:rowOff>133350</xdr:rowOff>
    </xdr:from>
    <xdr:to>
      <xdr:col>0</xdr:col>
      <xdr:colOff>400050</xdr:colOff>
      <xdr:row>28</xdr:row>
      <xdr:rowOff>0</xdr:rowOff>
    </xdr:to>
    <xdr:sp macro="" textlink="">
      <xdr:nvSpPr>
        <xdr:cNvPr id="55" name="Rectangle 54"/>
        <xdr:cNvSpPr/>
      </xdr:nvSpPr>
      <xdr:spPr>
        <a:xfrm>
          <a:off x="257175" y="3467100"/>
          <a:ext cx="142875" cy="13906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0</xdr:col>
      <xdr:colOff>257175</xdr:colOff>
      <xdr:row>26</xdr:row>
      <xdr:rowOff>180975</xdr:rowOff>
    </xdr:from>
    <xdr:to>
      <xdr:col>0</xdr:col>
      <xdr:colOff>400050</xdr:colOff>
      <xdr:row>29</xdr:row>
      <xdr:rowOff>171450</xdr:rowOff>
    </xdr:to>
    <xdr:sp macro="" textlink="">
      <xdr:nvSpPr>
        <xdr:cNvPr id="56" name="Rectangle 55"/>
        <xdr:cNvSpPr/>
      </xdr:nvSpPr>
      <xdr:spPr>
        <a:xfrm>
          <a:off x="257175" y="4657725"/>
          <a:ext cx="142875" cy="561975"/>
        </a:xfrm>
        <a:prstGeom prst="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45</xdr:row>
      <xdr:rowOff>0</xdr:rowOff>
    </xdr:from>
    <xdr:to>
      <xdr:col>8</xdr:col>
      <xdr:colOff>57150</xdr:colOff>
      <xdr:row>48</xdr:row>
      <xdr:rowOff>57150</xdr:rowOff>
    </xdr:to>
    <xdr:sp macro="" textlink="">
      <xdr:nvSpPr>
        <xdr:cNvPr id="57" name="Rectangle 56"/>
        <xdr:cNvSpPr>
          <a:spLocks noGrp="1" noChangeArrowheads="1"/>
        </xdr:cNvSpPr>
      </xdr:nvSpPr>
      <xdr:spPr bwMode="auto">
        <a:xfrm>
          <a:off x="1905000" y="8096250"/>
          <a:ext cx="6400800" cy="628650"/>
        </a:xfrm>
        <a:prstGeom prst="rect">
          <a:avLst/>
        </a:prstGeom>
        <a:solidFill>
          <a:srgbClr val="FFC000"/>
        </a:solidFill>
        <a:ln w="9525">
          <a:noFill/>
          <a:miter lim="800000"/>
          <a:headEnd/>
          <a:tailEnd/>
        </a:ln>
        <a:effectLst/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lvl1pPr marL="0" indent="0" algn="ctr" rtl="0" eaLnBrk="0" fontAlgn="base" hangingPunct="0">
            <a:spcBef>
              <a:spcPct val="20000"/>
            </a:spcBef>
            <a:spcAft>
              <a:spcPct val="0"/>
            </a:spcAft>
            <a:buClr>
              <a:srgbClr val="FF0000"/>
            </a:buClr>
            <a:buFont typeface="Wingdings" pitchFamily="2" charset="2"/>
            <a:buNone/>
            <a:defRPr sz="3200">
              <a:solidFill>
                <a:schemeClr val="accent2"/>
              </a:solidFill>
              <a:latin typeface="+mn-lt"/>
              <a:ea typeface="+mn-ea"/>
              <a:cs typeface="+mn-cs"/>
            </a:defRPr>
          </a:lvl1pPr>
          <a:lvl2pPr marL="457200" indent="0" algn="ctr" rtl="0" eaLnBrk="0" fontAlgn="base" hangingPunct="0">
            <a:spcBef>
              <a:spcPct val="20000"/>
            </a:spcBef>
            <a:spcAft>
              <a:spcPct val="0"/>
            </a:spcAft>
            <a:buNone/>
            <a:defRPr sz="2800">
              <a:solidFill>
                <a:schemeClr val="accent2"/>
              </a:solidFill>
              <a:latin typeface="+mn-lt"/>
            </a:defRPr>
          </a:lvl2pPr>
          <a:lvl3pPr marL="914400" indent="0" algn="ctr" rtl="0" eaLnBrk="0" fontAlgn="base" hangingPunct="0">
            <a:spcBef>
              <a:spcPct val="20000"/>
            </a:spcBef>
            <a:spcAft>
              <a:spcPct val="0"/>
            </a:spcAft>
            <a:buNone/>
            <a:defRPr sz="2400">
              <a:solidFill>
                <a:schemeClr val="accent2"/>
              </a:solidFill>
              <a:latin typeface="+mn-lt"/>
            </a:defRPr>
          </a:lvl3pPr>
          <a:lvl4pPr marL="1371600" indent="0" algn="ctr" rtl="0" eaLnBrk="0" fontAlgn="base" hangingPunct="0">
            <a:spcBef>
              <a:spcPct val="20000"/>
            </a:spcBef>
            <a:spcAft>
              <a:spcPct val="0"/>
            </a:spcAft>
            <a:buNone/>
            <a:defRPr sz="2000">
              <a:solidFill>
                <a:schemeClr val="accent2"/>
              </a:solidFill>
              <a:latin typeface="+mn-lt"/>
            </a:defRPr>
          </a:lvl4pPr>
          <a:lvl5pPr marL="1828800" indent="0" algn="ctr" rtl="0" eaLnBrk="0" fontAlgn="base" hangingPunct="0">
            <a:spcBef>
              <a:spcPct val="20000"/>
            </a:spcBef>
            <a:spcAft>
              <a:spcPct val="0"/>
            </a:spcAft>
            <a:buNone/>
            <a:defRPr sz="2000">
              <a:solidFill>
                <a:schemeClr val="accent2"/>
              </a:solidFill>
              <a:latin typeface="+mn-lt"/>
            </a:defRPr>
          </a:lvl5pPr>
          <a:lvl6pPr marL="2286000" indent="0" algn="ctr" rtl="0" eaLnBrk="0" fontAlgn="base" hangingPunct="0">
            <a:spcBef>
              <a:spcPct val="20000"/>
            </a:spcBef>
            <a:spcAft>
              <a:spcPct val="0"/>
            </a:spcAft>
            <a:buNone/>
            <a:defRPr sz="2000">
              <a:solidFill>
                <a:schemeClr val="accent2"/>
              </a:solidFill>
              <a:latin typeface="+mn-lt"/>
            </a:defRPr>
          </a:lvl6pPr>
          <a:lvl7pPr marL="2743200" indent="0" algn="ctr" rtl="0" eaLnBrk="0" fontAlgn="base" hangingPunct="0">
            <a:spcBef>
              <a:spcPct val="20000"/>
            </a:spcBef>
            <a:spcAft>
              <a:spcPct val="0"/>
            </a:spcAft>
            <a:buNone/>
            <a:defRPr sz="2000">
              <a:solidFill>
                <a:schemeClr val="accent2"/>
              </a:solidFill>
              <a:latin typeface="+mn-lt"/>
            </a:defRPr>
          </a:lvl7pPr>
          <a:lvl8pPr marL="3200400" indent="0" algn="ctr" rtl="0" eaLnBrk="0" fontAlgn="base" hangingPunct="0">
            <a:spcBef>
              <a:spcPct val="20000"/>
            </a:spcBef>
            <a:spcAft>
              <a:spcPct val="0"/>
            </a:spcAft>
            <a:buNone/>
            <a:defRPr sz="2000">
              <a:solidFill>
                <a:schemeClr val="accent2"/>
              </a:solidFill>
              <a:latin typeface="+mn-lt"/>
            </a:defRPr>
          </a:lvl8pPr>
          <a:lvl9pPr marL="3657600" indent="0" algn="ctr" rtl="0" eaLnBrk="0" fontAlgn="base" hangingPunct="0">
            <a:spcBef>
              <a:spcPct val="20000"/>
            </a:spcBef>
            <a:spcAft>
              <a:spcPct val="0"/>
            </a:spcAft>
            <a:buNone/>
            <a:defRPr sz="2000">
              <a:solidFill>
                <a:schemeClr val="accent2"/>
              </a:solidFill>
              <a:latin typeface="+mn-lt"/>
            </a:defRPr>
          </a:lvl9pPr>
        </a:lstStyle>
        <a:p>
          <a:pPr algn="l"/>
          <a:r>
            <a:rPr lang="en-US" sz="1400" b="1" u="sng"/>
            <a:t>Second Iteration</a:t>
          </a:r>
        </a:p>
        <a:p>
          <a:pPr algn="l"/>
          <a:r>
            <a:rPr lang="en-US" sz="1400"/>
            <a:t>Now consider running the </a:t>
          </a:r>
          <a:r>
            <a:rPr lang="en-US" sz="1400">
              <a:solidFill>
                <a:srgbClr val="CC0000"/>
              </a:solidFill>
            </a:rPr>
            <a:t>47 #/ft</a:t>
          </a:r>
          <a:r>
            <a:rPr lang="en-US" sz="1400"/>
            <a:t> pipe to the new depth of </a:t>
          </a:r>
          <a:r>
            <a:rPr lang="en-US" sz="1400">
              <a:solidFill>
                <a:srgbClr val="CC0000"/>
              </a:solidFill>
            </a:rPr>
            <a:t>6,381ft</a:t>
          </a:r>
          <a:r>
            <a:rPr lang="en-US" sz="1400"/>
            <a:t>.</a:t>
          </a:r>
          <a:endParaRPr lang="en-US" sz="1400" b="1" u="sng"/>
        </a:p>
      </xdr:txBody>
    </xdr:sp>
    <xdr:clientData/>
  </xdr:twoCellAnchor>
  <xdr:twoCellAnchor>
    <xdr:from>
      <xdr:col>3</xdr:col>
      <xdr:colOff>0</xdr:colOff>
      <xdr:row>54</xdr:row>
      <xdr:rowOff>0</xdr:rowOff>
    </xdr:from>
    <xdr:to>
      <xdr:col>8</xdr:col>
      <xdr:colOff>57150</xdr:colOff>
      <xdr:row>57</xdr:row>
      <xdr:rowOff>57150</xdr:rowOff>
    </xdr:to>
    <xdr:sp macro="" textlink="">
      <xdr:nvSpPr>
        <xdr:cNvPr id="15" name="Rectangle 14"/>
        <xdr:cNvSpPr>
          <a:spLocks noGrp="1" noChangeArrowheads="1"/>
        </xdr:cNvSpPr>
      </xdr:nvSpPr>
      <xdr:spPr bwMode="auto">
        <a:xfrm>
          <a:off x="1905000" y="9810750"/>
          <a:ext cx="6400800" cy="628650"/>
        </a:xfrm>
        <a:prstGeom prst="rect">
          <a:avLst/>
        </a:prstGeom>
        <a:solidFill>
          <a:srgbClr val="FFC000"/>
        </a:solidFill>
        <a:ln w="9525">
          <a:noFill/>
          <a:miter lim="800000"/>
          <a:headEnd/>
          <a:tailEnd/>
        </a:ln>
        <a:effectLst/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lvl1pPr marL="0" indent="0" algn="ctr" rtl="0" eaLnBrk="0" fontAlgn="base" hangingPunct="0">
            <a:spcBef>
              <a:spcPct val="20000"/>
            </a:spcBef>
            <a:spcAft>
              <a:spcPct val="0"/>
            </a:spcAft>
            <a:buClr>
              <a:srgbClr val="FF0000"/>
            </a:buClr>
            <a:buFont typeface="Wingdings" pitchFamily="2" charset="2"/>
            <a:buNone/>
            <a:defRPr sz="3200">
              <a:solidFill>
                <a:schemeClr val="accent2"/>
              </a:solidFill>
              <a:latin typeface="+mn-lt"/>
              <a:ea typeface="+mn-ea"/>
              <a:cs typeface="+mn-cs"/>
            </a:defRPr>
          </a:lvl1pPr>
          <a:lvl2pPr marL="457200" indent="0" algn="ctr" rtl="0" eaLnBrk="0" fontAlgn="base" hangingPunct="0">
            <a:spcBef>
              <a:spcPct val="20000"/>
            </a:spcBef>
            <a:spcAft>
              <a:spcPct val="0"/>
            </a:spcAft>
            <a:buNone/>
            <a:defRPr sz="2800">
              <a:solidFill>
                <a:schemeClr val="accent2"/>
              </a:solidFill>
              <a:latin typeface="+mn-lt"/>
            </a:defRPr>
          </a:lvl2pPr>
          <a:lvl3pPr marL="914400" indent="0" algn="ctr" rtl="0" eaLnBrk="0" fontAlgn="base" hangingPunct="0">
            <a:spcBef>
              <a:spcPct val="20000"/>
            </a:spcBef>
            <a:spcAft>
              <a:spcPct val="0"/>
            </a:spcAft>
            <a:buNone/>
            <a:defRPr sz="2400">
              <a:solidFill>
                <a:schemeClr val="accent2"/>
              </a:solidFill>
              <a:latin typeface="+mn-lt"/>
            </a:defRPr>
          </a:lvl3pPr>
          <a:lvl4pPr marL="1371600" indent="0" algn="ctr" rtl="0" eaLnBrk="0" fontAlgn="base" hangingPunct="0">
            <a:spcBef>
              <a:spcPct val="20000"/>
            </a:spcBef>
            <a:spcAft>
              <a:spcPct val="0"/>
            </a:spcAft>
            <a:buNone/>
            <a:defRPr sz="2000">
              <a:solidFill>
                <a:schemeClr val="accent2"/>
              </a:solidFill>
              <a:latin typeface="+mn-lt"/>
            </a:defRPr>
          </a:lvl4pPr>
          <a:lvl5pPr marL="1828800" indent="0" algn="ctr" rtl="0" eaLnBrk="0" fontAlgn="base" hangingPunct="0">
            <a:spcBef>
              <a:spcPct val="20000"/>
            </a:spcBef>
            <a:spcAft>
              <a:spcPct val="0"/>
            </a:spcAft>
            <a:buNone/>
            <a:defRPr sz="2000">
              <a:solidFill>
                <a:schemeClr val="accent2"/>
              </a:solidFill>
              <a:latin typeface="+mn-lt"/>
            </a:defRPr>
          </a:lvl5pPr>
          <a:lvl6pPr marL="2286000" indent="0" algn="ctr" rtl="0" eaLnBrk="0" fontAlgn="base" hangingPunct="0">
            <a:spcBef>
              <a:spcPct val="20000"/>
            </a:spcBef>
            <a:spcAft>
              <a:spcPct val="0"/>
            </a:spcAft>
            <a:buNone/>
            <a:defRPr sz="2000">
              <a:solidFill>
                <a:schemeClr val="accent2"/>
              </a:solidFill>
              <a:latin typeface="+mn-lt"/>
            </a:defRPr>
          </a:lvl6pPr>
          <a:lvl7pPr marL="2743200" indent="0" algn="ctr" rtl="0" eaLnBrk="0" fontAlgn="base" hangingPunct="0">
            <a:spcBef>
              <a:spcPct val="20000"/>
            </a:spcBef>
            <a:spcAft>
              <a:spcPct val="0"/>
            </a:spcAft>
            <a:buNone/>
            <a:defRPr sz="2000">
              <a:solidFill>
                <a:schemeClr val="accent2"/>
              </a:solidFill>
              <a:latin typeface="+mn-lt"/>
            </a:defRPr>
          </a:lvl7pPr>
          <a:lvl8pPr marL="3200400" indent="0" algn="ctr" rtl="0" eaLnBrk="0" fontAlgn="base" hangingPunct="0">
            <a:spcBef>
              <a:spcPct val="20000"/>
            </a:spcBef>
            <a:spcAft>
              <a:spcPct val="0"/>
            </a:spcAft>
            <a:buNone/>
            <a:defRPr sz="2000">
              <a:solidFill>
                <a:schemeClr val="accent2"/>
              </a:solidFill>
              <a:latin typeface="+mn-lt"/>
            </a:defRPr>
          </a:lvl8pPr>
          <a:lvl9pPr marL="3657600" indent="0" algn="ctr" rtl="0" eaLnBrk="0" fontAlgn="base" hangingPunct="0">
            <a:spcBef>
              <a:spcPct val="20000"/>
            </a:spcBef>
            <a:spcAft>
              <a:spcPct val="0"/>
            </a:spcAft>
            <a:buNone/>
            <a:defRPr sz="2000">
              <a:solidFill>
                <a:schemeClr val="accent2"/>
              </a:solidFill>
              <a:latin typeface="+mn-lt"/>
            </a:defRPr>
          </a:lvl9pPr>
        </a:lstStyle>
        <a:p>
          <a:pPr algn="l"/>
          <a:r>
            <a:rPr lang="en-US" sz="1400" b="1" u="sng"/>
            <a:t>3rd Iteration</a:t>
          </a:r>
        </a:p>
        <a:p>
          <a:pPr algn="l"/>
          <a:r>
            <a:rPr lang="en-US" sz="1400"/>
            <a:t>Now consider running the </a:t>
          </a:r>
          <a:r>
            <a:rPr lang="en-US" sz="1400">
              <a:solidFill>
                <a:srgbClr val="CC0000"/>
              </a:solidFill>
            </a:rPr>
            <a:t>47 #/ft</a:t>
          </a:r>
          <a:r>
            <a:rPr lang="en-US" sz="1400"/>
            <a:t> pipe to the new depth of </a:t>
          </a:r>
          <a:r>
            <a:rPr lang="en-US" sz="1400">
              <a:solidFill>
                <a:srgbClr val="CC0000"/>
              </a:solidFill>
            </a:rPr>
            <a:t>6,370ft</a:t>
          </a:r>
          <a:r>
            <a:rPr lang="en-US" sz="1400"/>
            <a:t>.</a:t>
          </a:r>
          <a:endParaRPr lang="en-US" sz="1400" b="1" u="sng"/>
        </a:p>
      </xdr:txBody>
    </xdr:sp>
    <xdr:clientData/>
  </xdr:twoCellAnchor>
  <xdr:twoCellAnchor>
    <xdr:from>
      <xdr:col>0</xdr:col>
      <xdr:colOff>381000</xdr:colOff>
      <xdr:row>59</xdr:row>
      <xdr:rowOff>161925</xdr:rowOff>
    </xdr:from>
    <xdr:to>
      <xdr:col>0</xdr:col>
      <xdr:colOff>523875</xdr:colOff>
      <xdr:row>67</xdr:row>
      <xdr:rowOff>28575</xdr:rowOff>
    </xdr:to>
    <xdr:sp macro="" textlink="">
      <xdr:nvSpPr>
        <xdr:cNvPr id="16" name="Rectangle 15"/>
        <xdr:cNvSpPr/>
      </xdr:nvSpPr>
      <xdr:spPr>
        <a:xfrm>
          <a:off x="381000" y="10925175"/>
          <a:ext cx="142875" cy="13906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0</xdr:col>
      <xdr:colOff>381000</xdr:colOff>
      <xdr:row>66</xdr:row>
      <xdr:rowOff>19050</xdr:rowOff>
    </xdr:from>
    <xdr:to>
      <xdr:col>0</xdr:col>
      <xdr:colOff>523875</xdr:colOff>
      <xdr:row>69</xdr:row>
      <xdr:rowOff>9525</xdr:rowOff>
    </xdr:to>
    <xdr:sp macro="" textlink="">
      <xdr:nvSpPr>
        <xdr:cNvPr id="17" name="Rectangle 16"/>
        <xdr:cNvSpPr/>
      </xdr:nvSpPr>
      <xdr:spPr>
        <a:xfrm>
          <a:off x="381000" y="12115800"/>
          <a:ext cx="142875" cy="561975"/>
        </a:xfrm>
        <a:prstGeom prst="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66675</xdr:colOff>
          <xdr:row>36</xdr:row>
          <xdr:rowOff>123825</xdr:rowOff>
        </xdr:from>
        <xdr:to>
          <xdr:col>4</xdr:col>
          <xdr:colOff>866775</xdr:colOff>
          <xdr:row>39</xdr:row>
          <xdr:rowOff>123825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9526</xdr:colOff>
      <xdr:row>0</xdr:row>
      <xdr:rowOff>152399</xdr:rowOff>
    </xdr:from>
    <xdr:to>
      <xdr:col>12</xdr:col>
      <xdr:colOff>9526</xdr:colOff>
      <xdr:row>9</xdr:row>
      <xdr:rowOff>38102</xdr:rowOff>
    </xdr:to>
    <xdr:cxnSp macro="">
      <xdr:nvCxnSpPr>
        <xdr:cNvPr id="2" name="Straight Connector 1"/>
        <xdr:cNvCxnSpPr/>
      </xdr:nvCxnSpPr>
      <xdr:spPr>
        <a:xfrm rot="5400000">
          <a:off x="10248899" y="962026"/>
          <a:ext cx="161925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19053</xdr:colOff>
      <xdr:row>9</xdr:row>
      <xdr:rowOff>9524</xdr:rowOff>
    </xdr:from>
    <xdr:to>
      <xdr:col>14</xdr:col>
      <xdr:colOff>581026</xdr:colOff>
      <xdr:row>9</xdr:row>
      <xdr:rowOff>19051</xdr:rowOff>
    </xdr:to>
    <xdr:cxnSp macro="">
      <xdr:nvCxnSpPr>
        <xdr:cNvPr id="3" name="Straight Connector 2"/>
        <xdr:cNvCxnSpPr/>
      </xdr:nvCxnSpPr>
      <xdr:spPr>
        <a:xfrm rot="10800000" flipV="1">
          <a:off x="11068053" y="1743074"/>
          <a:ext cx="1781173" cy="9527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200025</xdr:colOff>
      <xdr:row>1</xdr:row>
      <xdr:rowOff>133354</xdr:rowOff>
    </xdr:from>
    <xdr:to>
      <xdr:col>13</xdr:col>
      <xdr:colOff>200029</xdr:colOff>
      <xdr:row>9</xdr:row>
      <xdr:rowOff>9528</xdr:rowOff>
    </xdr:to>
    <xdr:cxnSp macro="">
      <xdr:nvCxnSpPr>
        <xdr:cNvPr id="4" name="Straight Connector 3"/>
        <xdr:cNvCxnSpPr/>
      </xdr:nvCxnSpPr>
      <xdr:spPr>
        <a:xfrm rot="5400000">
          <a:off x="11149015" y="1033464"/>
          <a:ext cx="1419224" cy="4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28576</xdr:colOff>
      <xdr:row>2</xdr:row>
      <xdr:rowOff>28574</xdr:rowOff>
    </xdr:from>
    <xdr:to>
      <xdr:col>14</xdr:col>
      <xdr:colOff>133350</xdr:colOff>
      <xdr:row>9</xdr:row>
      <xdr:rowOff>9525</xdr:rowOff>
    </xdr:to>
    <xdr:cxnSp macro="">
      <xdr:nvCxnSpPr>
        <xdr:cNvPr id="5" name="Straight Connector 4"/>
        <xdr:cNvCxnSpPr/>
      </xdr:nvCxnSpPr>
      <xdr:spPr>
        <a:xfrm>
          <a:off x="11077576" y="409574"/>
          <a:ext cx="1323974" cy="133350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19054</xdr:colOff>
      <xdr:row>2</xdr:row>
      <xdr:rowOff>95249</xdr:rowOff>
    </xdr:from>
    <xdr:to>
      <xdr:col>14</xdr:col>
      <xdr:colOff>190500</xdr:colOff>
      <xdr:row>8</xdr:row>
      <xdr:rowOff>190498</xdr:rowOff>
    </xdr:to>
    <xdr:cxnSp macro="">
      <xdr:nvCxnSpPr>
        <xdr:cNvPr id="6" name="Straight Connector 5"/>
        <xdr:cNvCxnSpPr/>
      </xdr:nvCxnSpPr>
      <xdr:spPr>
        <a:xfrm rot="10800000" flipV="1">
          <a:off x="11068054" y="476249"/>
          <a:ext cx="1390646" cy="1257299"/>
        </a:xfrm>
        <a:prstGeom prst="line">
          <a:avLst/>
        </a:prstGeom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370682</xdr:colOff>
      <xdr:row>4</xdr:row>
      <xdr:rowOff>67468</xdr:rowOff>
    </xdr:from>
    <xdr:to>
      <xdr:col>11</xdr:col>
      <xdr:colOff>372270</xdr:colOff>
      <xdr:row>6</xdr:row>
      <xdr:rowOff>19843</xdr:rowOff>
    </xdr:to>
    <xdr:cxnSp macro="">
      <xdr:nvCxnSpPr>
        <xdr:cNvPr id="7" name="Straight Arrow Connector 6"/>
        <xdr:cNvCxnSpPr/>
      </xdr:nvCxnSpPr>
      <xdr:spPr>
        <a:xfrm rot="5400000">
          <a:off x="10644188" y="1004887"/>
          <a:ext cx="33337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114300</xdr:colOff>
      <xdr:row>10</xdr:row>
      <xdr:rowOff>85725</xdr:rowOff>
    </xdr:from>
    <xdr:to>
      <xdr:col>13</xdr:col>
      <xdr:colOff>514350</xdr:colOff>
      <xdr:row>10</xdr:row>
      <xdr:rowOff>95250</xdr:rowOff>
    </xdr:to>
    <xdr:cxnSp macro="">
      <xdr:nvCxnSpPr>
        <xdr:cNvPr id="8" name="Straight Arrow Connector 7"/>
        <xdr:cNvCxnSpPr/>
      </xdr:nvCxnSpPr>
      <xdr:spPr>
        <a:xfrm flipV="1">
          <a:off x="11772900" y="2009775"/>
          <a:ext cx="400050" cy="95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2</xdr:row>
      <xdr:rowOff>142875</xdr:rowOff>
    </xdr:from>
    <xdr:to>
      <xdr:col>16</xdr:col>
      <xdr:colOff>0</xdr:colOff>
      <xdr:row>4</xdr:row>
      <xdr:rowOff>123825</xdr:rowOff>
    </xdr:to>
    <xdr:cxnSp macro="">
      <xdr:nvCxnSpPr>
        <xdr:cNvPr id="9" name="Straight Connector 8"/>
        <xdr:cNvCxnSpPr/>
      </xdr:nvCxnSpPr>
      <xdr:spPr>
        <a:xfrm rot="5400000">
          <a:off x="13301662" y="709613"/>
          <a:ext cx="371475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600075</xdr:colOff>
      <xdr:row>5</xdr:row>
      <xdr:rowOff>85727</xdr:rowOff>
    </xdr:from>
    <xdr:to>
      <xdr:col>15</xdr:col>
      <xdr:colOff>600076</xdr:colOff>
      <xdr:row>7</xdr:row>
      <xdr:rowOff>47629</xdr:rowOff>
    </xdr:to>
    <xdr:cxnSp macro="">
      <xdr:nvCxnSpPr>
        <xdr:cNvPr id="10" name="Straight Connector 9"/>
        <xdr:cNvCxnSpPr/>
      </xdr:nvCxnSpPr>
      <xdr:spPr>
        <a:xfrm rot="5400000">
          <a:off x="13301662" y="1223965"/>
          <a:ext cx="352427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600075</xdr:colOff>
      <xdr:row>8</xdr:row>
      <xdr:rowOff>47626</xdr:rowOff>
    </xdr:from>
    <xdr:to>
      <xdr:col>15</xdr:col>
      <xdr:colOff>600075</xdr:colOff>
      <xdr:row>10</xdr:row>
      <xdr:rowOff>32386</xdr:rowOff>
    </xdr:to>
    <xdr:cxnSp macro="">
      <xdr:nvCxnSpPr>
        <xdr:cNvPr id="11" name="Straight Connector 10"/>
        <xdr:cNvCxnSpPr/>
      </xdr:nvCxnSpPr>
      <xdr:spPr>
        <a:xfrm rot="5400000" flipH="1" flipV="1">
          <a:off x="13294995" y="1773556"/>
          <a:ext cx="365760" cy="0"/>
        </a:xfrm>
        <a:prstGeom prst="line">
          <a:avLst/>
        </a:prstGeom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257175</xdr:colOff>
      <xdr:row>18</xdr:row>
      <xdr:rowOff>133350</xdr:rowOff>
    </xdr:from>
    <xdr:to>
      <xdr:col>0</xdr:col>
      <xdr:colOff>400050</xdr:colOff>
      <xdr:row>26</xdr:row>
      <xdr:rowOff>0</xdr:rowOff>
    </xdr:to>
    <xdr:sp macro="" textlink="">
      <xdr:nvSpPr>
        <xdr:cNvPr id="12" name="Rectangle 11"/>
        <xdr:cNvSpPr/>
      </xdr:nvSpPr>
      <xdr:spPr>
        <a:xfrm>
          <a:off x="257175" y="3581400"/>
          <a:ext cx="142875" cy="13906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0</xdr:col>
      <xdr:colOff>257175</xdr:colOff>
      <xdr:row>24</xdr:row>
      <xdr:rowOff>180975</xdr:rowOff>
    </xdr:from>
    <xdr:to>
      <xdr:col>0</xdr:col>
      <xdr:colOff>400050</xdr:colOff>
      <xdr:row>27</xdr:row>
      <xdr:rowOff>171450</xdr:rowOff>
    </xdr:to>
    <xdr:sp macro="" textlink="">
      <xdr:nvSpPr>
        <xdr:cNvPr id="13" name="Rectangle 12"/>
        <xdr:cNvSpPr/>
      </xdr:nvSpPr>
      <xdr:spPr>
        <a:xfrm>
          <a:off x="257175" y="4772025"/>
          <a:ext cx="142875" cy="561975"/>
        </a:xfrm>
        <a:prstGeom prst="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43</xdr:row>
      <xdr:rowOff>0</xdr:rowOff>
    </xdr:from>
    <xdr:to>
      <xdr:col>8</xdr:col>
      <xdr:colOff>57150</xdr:colOff>
      <xdr:row>46</xdr:row>
      <xdr:rowOff>57150</xdr:rowOff>
    </xdr:to>
    <xdr:sp macro="" textlink="">
      <xdr:nvSpPr>
        <xdr:cNvPr id="14" name="Rectangle 13"/>
        <xdr:cNvSpPr>
          <a:spLocks noGrp="1" noChangeArrowheads="1"/>
        </xdr:cNvSpPr>
      </xdr:nvSpPr>
      <xdr:spPr bwMode="auto">
        <a:xfrm>
          <a:off x="1962150" y="8210550"/>
          <a:ext cx="6448425" cy="628650"/>
        </a:xfrm>
        <a:prstGeom prst="rect">
          <a:avLst/>
        </a:prstGeom>
        <a:solidFill>
          <a:srgbClr val="FFC000"/>
        </a:solidFill>
        <a:ln w="9525">
          <a:noFill/>
          <a:miter lim="800000"/>
          <a:headEnd/>
          <a:tailEnd/>
        </a:ln>
        <a:effectLst/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lvl1pPr marL="0" indent="0" algn="ctr" rtl="0" eaLnBrk="0" fontAlgn="base" hangingPunct="0">
            <a:spcBef>
              <a:spcPct val="20000"/>
            </a:spcBef>
            <a:spcAft>
              <a:spcPct val="0"/>
            </a:spcAft>
            <a:buClr>
              <a:srgbClr val="FF0000"/>
            </a:buClr>
            <a:buFont typeface="Wingdings" pitchFamily="2" charset="2"/>
            <a:buNone/>
            <a:defRPr sz="3200">
              <a:solidFill>
                <a:schemeClr val="accent2"/>
              </a:solidFill>
              <a:latin typeface="+mn-lt"/>
              <a:ea typeface="+mn-ea"/>
              <a:cs typeface="+mn-cs"/>
            </a:defRPr>
          </a:lvl1pPr>
          <a:lvl2pPr marL="457200" indent="0" algn="ctr" rtl="0" eaLnBrk="0" fontAlgn="base" hangingPunct="0">
            <a:spcBef>
              <a:spcPct val="20000"/>
            </a:spcBef>
            <a:spcAft>
              <a:spcPct val="0"/>
            </a:spcAft>
            <a:buNone/>
            <a:defRPr sz="2800">
              <a:solidFill>
                <a:schemeClr val="accent2"/>
              </a:solidFill>
              <a:latin typeface="+mn-lt"/>
            </a:defRPr>
          </a:lvl2pPr>
          <a:lvl3pPr marL="914400" indent="0" algn="ctr" rtl="0" eaLnBrk="0" fontAlgn="base" hangingPunct="0">
            <a:spcBef>
              <a:spcPct val="20000"/>
            </a:spcBef>
            <a:spcAft>
              <a:spcPct val="0"/>
            </a:spcAft>
            <a:buNone/>
            <a:defRPr sz="2400">
              <a:solidFill>
                <a:schemeClr val="accent2"/>
              </a:solidFill>
              <a:latin typeface="+mn-lt"/>
            </a:defRPr>
          </a:lvl3pPr>
          <a:lvl4pPr marL="1371600" indent="0" algn="ctr" rtl="0" eaLnBrk="0" fontAlgn="base" hangingPunct="0">
            <a:spcBef>
              <a:spcPct val="20000"/>
            </a:spcBef>
            <a:spcAft>
              <a:spcPct val="0"/>
            </a:spcAft>
            <a:buNone/>
            <a:defRPr sz="2000">
              <a:solidFill>
                <a:schemeClr val="accent2"/>
              </a:solidFill>
              <a:latin typeface="+mn-lt"/>
            </a:defRPr>
          </a:lvl4pPr>
          <a:lvl5pPr marL="1828800" indent="0" algn="ctr" rtl="0" eaLnBrk="0" fontAlgn="base" hangingPunct="0">
            <a:spcBef>
              <a:spcPct val="20000"/>
            </a:spcBef>
            <a:spcAft>
              <a:spcPct val="0"/>
            </a:spcAft>
            <a:buNone/>
            <a:defRPr sz="2000">
              <a:solidFill>
                <a:schemeClr val="accent2"/>
              </a:solidFill>
              <a:latin typeface="+mn-lt"/>
            </a:defRPr>
          </a:lvl5pPr>
          <a:lvl6pPr marL="2286000" indent="0" algn="ctr" rtl="0" eaLnBrk="0" fontAlgn="base" hangingPunct="0">
            <a:spcBef>
              <a:spcPct val="20000"/>
            </a:spcBef>
            <a:spcAft>
              <a:spcPct val="0"/>
            </a:spcAft>
            <a:buNone/>
            <a:defRPr sz="2000">
              <a:solidFill>
                <a:schemeClr val="accent2"/>
              </a:solidFill>
              <a:latin typeface="+mn-lt"/>
            </a:defRPr>
          </a:lvl6pPr>
          <a:lvl7pPr marL="2743200" indent="0" algn="ctr" rtl="0" eaLnBrk="0" fontAlgn="base" hangingPunct="0">
            <a:spcBef>
              <a:spcPct val="20000"/>
            </a:spcBef>
            <a:spcAft>
              <a:spcPct val="0"/>
            </a:spcAft>
            <a:buNone/>
            <a:defRPr sz="2000">
              <a:solidFill>
                <a:schemeClr val="accent2"/>
              </a:solidFill>
              <a:latin typeface="+mn-lt"/>
            </a:defRPr>
          </a:lvl7pPr>
          <a:lvl8pPr marL="3200400" indent="0" algn="ctr" rtl="0" eaLnBrk="0" fontAlgn="base" hangingPunct="0">
            <a:spcBef>
              <a:spcPct val="20000"/>
            </a:spcBef>
            <a:spcAft>
              <a:spcPct val="0"/>
            </a:spcAft>
            <a:buNone/>
            <a:defRPr sz="2000">
              <a:solidFill>
                <a:schemeClr val="accent2"/>
              </a:solidFill>
              <a:latin typeface="+mn-lt"/>
            </a:defRPr>
          </a:lvl8pPr>
          <a:lvl9pPr marL="3657600" indent="0" algn="ctr" rtl="0" eaLnBrk="0" fontAlgn="base" hangingPunct="0">
            <a:spcBef>
              <a:spcPct val="20000"/>
            </a:spcBef>
            <a:spcAft>
              <a:spcPct val="0"/>
            </a:spcAft>
            <a:buNone/>
            <a:defRPr sz="2000">
              <a:solidFill>
                <a:schemeClr val="accent2"/>
              </a:solidFill>
              <a:latin typeface="+mn-lt"/>
            </a:defRPr>
          </a:lvl9pPr>
        </a:lstStyle>
        <a:p>
          <a:pPr algn="l"/>
          <a:r>
            <a:rPr lang="en-US" sz="1400" b="1" u="sng"/>
            <a:t>Second Iteration</a:t>
          </a:r>
        </a:p>
        <a:p>
          <a:pPr algn="l"/>
          <a:r>
            <a:rPr lang="en-US" sz="1400"/>
            <a:t>Now consider running the </a:t>
          </a:r>
          <a:r>
            <a:rPr lang="en-US" sz="1400">
              <a:solidFill>
                <a:srgbClr val="CC0000"/>
              </a:solidFill>
            </a:rPr>
            <a:t>68 #/ft</a:t>
          </a:r>
          <a:r>
            <a:rPr lang="en-US" sz="1400"/>
            <a:t> pipe to the new depth of </a:t>
          </a:r>
          <a:r>
            <a:rPr lang="en-US" sz="1400">
              <a:solidFill>
                <a:srgbClr val="CC0000"/>
              </a:solidFill>
            </a:rPr>
            <a:t>4691 ft</a:t>
          </a:r>
          <a:r>
            <a:rPr lang="en-US" sz="1400"/>
            <a:t>.</a:t>
          </a:r>
          <a:endParaRPr lang="en-US" sz="1400" b="1" u="sng"/>
        </a:p>
      </xdr:txBody>
    </xdr:sp>
    <xdr:clientData/>
  </xdr:twoCellAnchor>
  <xdr:twoCellAnchor>
    <xdr:from>
      <xdr:col>3</xdr:col>
      <xdr:colOff>0</xdr:colOff>
      <xdr:row>52</xdr:row>
      <xdr:rowOff>0</xdr:rowOff>
    </xdr:from>
    <xdr:to>
      <xdr:col>8</xdr:col>
      <xdr:colOff>57150</xdr:colOff>
      <xdr:row>55</xdr:row>
      <xdr:rowOff>57150</xdr:rowOff>
    </xdr:to>
    <xdr:sp macro="" textlink="">
      <xdr:nvSpPr>
        <xdr:cNvPr id="15" name="Rectangle 14"/>
        <xdr:cNvSpPr>
          <a:spLocks noGrp="1" noChangeArrowheads="1"/>
        </xdr:cNvSpPr>
      </xdr:nvSpPr>
      <xdr:spPr bwMode="auto">
        <a:xfrm>
          <a:off x="1962150" y="9925050"/>
          <a:ext cx="6448425" cy="628650"/>
        </a:xfrm>
        <a:prstGeom prst="rect">
          <a:avLst/>
        </a:prstGeom>
        <a:solidFill>
          <a:srgbClr val="FFC000"/>
        </a:solidFill>
        <a:ln w="9525">
          <a:noFill/>
          <a:miter lim="800000"/>
          <a:headEnd/>
          <a:tailEnd/>
        </a:ln>
        <a:effectLst/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lvl1pPr marL="0" indent="0" algn="ctr" rtl="0" eaLnBrk="0" fontAlgn="base" hangingPunct="0">
            <a:spcBef>
              <a:spcPct val="20000"/>
            </a:spcBef>
            <a:spcAft>
              <a:spcPct val="0"/>
            </a:spcAft>
            <a:buClr>
              <a:srgbClr val="FF0000"/>
            </a:buClr>
            <a:buFont typeface="Wingdings" pitchFamily="2" charset="2"/>
            <a:buNone/>
            <a:defRPr sz="3200">
              <a:solidFill>
                <a:schemeClr val="accent2"/>
              </a:solidFill>
              <a:latin typeface="+mn-lt"/>
              <a:ea typeface="+mn-ea"/>
              <a:cs typeface="+mn-cs"/>
            </a:defRPr>
          </a:lvl1pPr>
          <a:lvl2pPr marL="457200" indent="0" algn="ctr" rtl="0" eaLnBrk="0" fontAlgn="base" hangingPunct="0">
            <a:spcBef>
              <a:spcPct val="20000"/>
            </a:spcBef>
            <a:spcAft>
              <a:spcPct val="0"/>
            </a:spcAft>
            <a:buNone/>
            <a:defRPr sz="2800">
              <a:solidFill>
                <a:schemeClr val="accent2"/>
              </a:solidFill>
              <a:latin typeface="+mn-lt"/>
            </a:defRPr>
          </a:lvl2pPr>
          <a:lvl3pPr marL="914400" indent="0" algn="ctr" rtl="0" eaLnBrk="0" fontAlgn="base" hangingPunct="0">
            <a:spcBef>
              <a:spcPct val="20000"/>
            </a:spcBef>
            <a:spcAft>
              <a:spcPct val="0"/>
            </a:spcAft>
            <a:buNone/>
            <a:defRPr sz="2400">
              <a:solidFill>
                <a:schemeClr val="accent2"/>
              </a:solidFill>
              <a:latin typeface="+mn-lt"/>
            </a:defRPr>
          </a:lvl3pPr>
          <a:lvl4pPr marL="1371600" indent="0" algn="ctr" rtl="0" eaLnBrk="0" fontAlgn="base" hangingPunct="0">
            <a:spcBef>
              <a:spcPct val="20000"/>
            </a:spcBef>
            <a:spcAft>
              <a:spcPct val="0"/>
            </a:spcAft>
            <a:buNone/>
            <a:defRPr sz="2000">
              <a:solidFill>
                <a:schemeClr val="accent2"/>
              </a:solidFill>
              <a:latin typeface="+mn-lt"/>
            </a:defRPr>
          </a:lvl4pPr>
          <a:lvl5pPr marL="1828800" indent="0" algn="ctr" rtl="0" eaLnBrk="0" fontAlgn="base" hangingPunct="0">
            <a:spcBef>
              <a:spcPct val="20000"/>
            </a:spcBef>
            <a:spcAft>
              <a:spcPct val="0"/>
            </a:spcAft>
            <a:buNone/>
            <a:defRPr sz="2000">
              <a:solidFill>
                <a:schemeClr val="accent2"/>
              </a:solidFill>
              <a:latin typeface="+mn-lt"/>
            </a:defRPr>
          </a:lvl5pPr>
          <a:lvl6pPr marL="2286000" indent="0" algn="ctr" rtl="0" eaLnBrk="0" fontAlgn="base" hangingPunct="0">
            <a:spcBef>
              <a:spcPct val="20000"/>
            </a:spcBef>
            <a:spcAft>
              <a:spcPct val="0"/>
            </a:spcAft>
            <a:buNone/>
            <a:defRPr sz="2000">
              <a:solidFill>
                <a:schemeClr val="accent2"/>
              </a:solidFill>
              <a:latin typeface="+mn-lt"/>
            </a:defRPr>
          </a:lvl6pPr>
          <a:lvl7pPr marL="2743200" indent="0" algn="ctr" rtl="0" eaLnBrk="0" fontAlgn="base" hangingPunct="0">
            <a:spcBef>
              <a:spcPct val="20000"/>
            </a:spcBef>
            <a:spcAft>
              <a:spcPct val="0"/>
            </a:spcAft>
            <a:buNone/>
            <a:defRPr sz="2000">
              <a:solidFill>
                <a:schemeClr val="accent2"/>
              </a:solidFill>
              <a:latin typeface="+mn-lt"/>
            </a:defRPr>
          </a:lvl7pPr>
          <a:lvl8pPr marL="3200400" indent="0" algn="ctr" rtl="0" eaLnBrk="0" fontAlgn="base" hangingPunct="0">
            <a:spcBef>
              <a:spcPct val="20000"/>
            </a:spcBef>
            <a:spcAft>
              <a:spcPct val="0"/>
            </a:spcAft>
            <a:buNone/>
            <a:defRPr sz="2000">
              <a:solidFill>
                <a:schemeClr val="accent2"/>
              </a:solidFill>
              <a:latin typeface="+mn-lt"/>
            </a:defRPr>
          </a:lvl8pPr>
          <a:lvl9pPr marL="3657600" indent="0" algn="ctr" rtl="0" eaLnBrk="0" fontAlgn="base" hangingPunct="0">
            <a:spcBef>
              <a:spcPct val="20000"/>
            </a:spcBef>
            <a:spcAft>
              <a:spcPct val="0"/>
            </a:spcAft>
            <a:buNone/>
            <a:defRPr sz="2000">
              <a:solidFill>
                <a:schemeClr val="accent2"/>
              </a:solidFill>
              <a:latin typeface="+mn-lt"/>
            </a:defRPr>
          </a:lvl9pPr>
        </a:lstStyle>
        <a:p>
          <a:pPr algn="l"/>
          <a:r>
            <a:rPr lang="en-US" sz="1400" b="1" u="sng"/>
            <a:t>3rd Iteration</a:t>
          </a:r>
        </a:p>
        <a:p>
          <a:pPr algn="l"/>
          <a:r>
            <a:rPr lang="en-US" sz="1400"/>
            <a:t>Now consider running the </a:t>
          </a:r>
          <a:r>
            <a:rPr lang="en-US" sz="1400">
              <a:solidFill>
                <a:srgbClr val="CC0000"/>
              </a:solidFill>
            </a:rPr>
            <a:t>47 #/ft</a:t>
          </a:r>
          <a:r>
            <a:rPr lang="en-US" sz="1400"/>
            <a:t> pipe to the new depth of </a:t>
          </a:r>
          <a:r>
            <a:rPr lang="en-US" sz="1400">
              <a:solidFill>
                <a:srgbClr val="CC0000"/>
              </a:solidFill>
            </a:rPr>
            <a:t>4686 ft</a:t>
          </a:r>
          <a:r>
            <a:rPr lang="en-US" sz="1400"/>
            <a:t>.</a:t>
          </a:r>
          <a:endParaRPr lang="en-US" sz="1400" b="1" u="sng"/>
        </a:p>
      </xdr:txBody>
    </xdr:sp>
    <xdr:clientData/>
  </xdr:twoCellAnchor>
  <xdr:twoCellAnchor>
    <xdr:from>
      <xdr:col>0</xdr:col>
      <xdr:colOff>123825</xdr:colOff>
      <xdr:row>55</xdr:row>
      <xdr:rowOff>95250</xdr:rowOff>
    </xdr:from>
    <xdr:to>
      <xdr:col>0</xdr:col>
      <xdr:colOff>266700</xdr:colOff>
      <xdr:row>63</xdr:row>
      <xdr:rowOff>152400</xdr:rowOff>
    </xdr:to>
    <xdr:sp macro="" textlink="">
      <xdr:nvSpPr>
        <xdr:cNvPr id="16" name="Rectangle 15"/>
        <xdr:cNvSpPr/>
      </xdr:nvSpPr>
      <xdr:spPr>
        <a:xfrm>
          <a:off x="123825" y="10401300"/>
          <a:ext cx="142875" cy="15811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0</xdr:col>
      <xdr:colOff>123825</xdr:colOff>
      <xdr:row>63</xdr:row>
      <xdr:rowOff>152400</xdr:rowOff>
    </xdr:from>
    <xdr:to>
      <xdr:col>0</xdr:col>
      <xdr:colOff>266700</xdr:colOff>
      <xdr:row>67</xdr:row>
      <xdr:rowOff>123825</xdr:rowOff>
    </xdr:to>
    <xdr:sp macro="" textlink="">
      <xdr:nvSpPr>
        <xdr:cNvPr id="17" name="Rectangle 16"/>
        <xdr:cNvSpPr/>
      </xdr:nvSpPr>
      <xdr:spPr>
        <a:xfrm>
          <a:off x="123825" y="11982450"/>
          <a:ext cx="142875" cy="923925"/>
        </a:xfrm>
        <a:prstGeom prst="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66675</xdr:colOff>
          <xdr:row>34</xdr:row>
          <xdr:rowOff>123825</xdr:rowOff>
        </xdr:from>
        <xdr:to>
          <xdr:col>4</xdr:col>
          <xdr:colOff>866775</xdr:colOff>
          <xdr:row>38</xdr:row>
          <xdr:rowOff>66675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9526</xdr:colOff>
      <xdr:row>0</xdr:row>
      <xdr:rowOff>152399</xdr:rowOff>
    </xdr:from>
    <xdr:to>
      <xdr:col>12</xdr:col>
      <xdr:colOff>9526</xdr:colOff>
      <xdr:row>9</xdr:row>
      <xdr:rowOff>38102</xdr:rowOff>
    </xdr:to>
    <xdr:cxnSp macro="">
      <xdr:nvCxnSpPr>
        <xdr:cNvPr id="2" name="Straight Connector 1"/>
        <xdr:cNvCxnSpPr/>
      </xdr:nvCxnSpPr>
      <xdr:spPr>
        <a:xfrm rot="5400000">
          <a:off x="10972799" y="962026"/>
          <a:ext cx="161925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19053</xdr:colOff>
      <xdr:row>9</xdr:row>
      <xdr:rowOff>9524</xdr:rowOff>
    </xdr:from>
    <xdr:to>
      <xdr:col>14</xdr:col>
      <xdr:colOff>581026</xdr:colOff>
      <xdr:row>9</xdr:row>
      <xdr:rowOff>19051</xdr:rowOff>
    </xdr:to>
    <xdr:cxnSp macro="">
      <xdr:nvCxnSpPr>
        <xdr:cNvPr id="3" name="Straight Connector 2"/>
        <xdr:cNvCxnSpPr/>
      </xdr:nvCxnSpPr>
      <xdr:spPr>
        <a:xfrm rot="10800000" flipV="1">
          <a:off x="11791953" y="1743074"/>
          <a:ext cx="1781173" cy="9527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200025</xdr:colOff>
      <xdr:row>1</xdr:row>
      <xdr:rowOff>133354</xdr:rowOff>
    </xdr:from>
    <xdr:to>
      <xdr:col>13</xdr:col>
      <xdr:colOff>200029</xdr:colOff>
      <xdr:row>9</xdr:row>
      <xdr:rowOff>9528</xdr:rowOff>
    </xdr:to>
    <xdr:cxnSp macro="">
      <xdr:nvCxnSpPr>
        <xdr:cNvPr id="4" name="Straight Connector 3"/>
        <xdr:cNvCxnSpPr/>
      </xdr:nvCxnSpPr>
      <xdr:spPr>
        <a:xfrm rot="5400000">
          <a:off x="11872915" y="1033464"/>
          <a:ext cx="1419224" cy="4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28576</xdr:colOff>
      <xdr:row>2</xdr:row>
      <xdr:rowOff>28574</xdr:rowOff>
    </xdr:from>
    <xdr:to>
      <xdr:col>14</xdr:col>
      <xdr:colOff>133350</xdr:colOff>
      <xdr:row>9</xdr:row>
      <xdr:rowOff>9525</xdr:rowOff>
    </xdr:to>
    <xdr:cxnSp macro="">
      <xdr:nvCxnSpPr>
        <xdr:cNvPr id="5" name="Straight Connector 4"/>
        <xdr:cNvCxnSpPr/>
      </xdr:nvCxnSpPr>
      <xdr:spPr>
        <a:xfrm>
          <a:off x="11801476" y="409574"/>
          <a:ext cx="1323974" cy="133350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19054</xdr:colOff>
      <xdr:row>2</xdr:row>
      <xdr:rowOff>95249</xdr:rowOff>
    </xdr:from>
    <xdr:to>
      <xdr:col>14</xdr:col>
      <xdr:colOff>190500</xdr:colOff>
      <xdr:row>8</xdr:row>
      <xdr:rowOff>190498</xdr:rowOff>
    </xdr:to>
    <xdr:cxnSp macro="">
      <xdr:nvCxnSpPr>
        <xdr:cNvPr id="6" name="Straight Connector 5"/>
        <xdr:cNvCxnSpPr/>
      </xdr:nvCxnSpPr>
      <xdr:spPr>
        <a:xfrm rot="10800000" flipV="1">
          <a:off x="11791954" y="476249"/>
          <a:ext cx="1390646" cy="1257299"/>
        </a:xfrm>
        <a:prstGeom prst="line">
          <a:avLst/>
        </a:prstGeom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370682</xdr:colOff>
      <xdr:row>4</xdr:row>
      <xdr:rowOff>67468</xdr:rowOff>
    </xdr:from>
    <xdr:to>
      <xdr:col>11</xdr:col>
      <xdr:colOff>372270</xdr:colOff>
      <xdr:row>6</xdr:row>
      <xdr:rowOff>19843</xdr:rowOff>
    </xdr:to>
    <xdr:cxnSp macro="">
      <xdr:nvCxnSpPr>
        <xdr:cNvPr id="7" name="Straight Arrow Connector 6"/>
        <xdr:cNvCxnSpPr/>
      </xdr:nvCxnSpPr>
      <xdr:spPr>
        <a:xfrm rot="5400000">
          <a:off x="11368088" y="1004887"/>
          <a:ext cx="33337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114300</xdr:colOff>
      <xdr:row>10</xdr:row>
      <xdr:rowOff>85725</xdr:rowOff>
    </xdr:from>
    <xdr:to>
      <xdr:col>13</xdr:col>
      <xdr:colOff>514350</xdr:colOff>
      <xdr:row>10</xdr:row>
      <xdr:rowOff>95250</xdr:rowOff>
    </xdr:to>
    <xdr:cxnSp macro="">
      <xdr:nvCxnSpPr>
        <xdr:cNvPr id="8" name="Straight Arrow Connector 7"/>
        <xdr:cNvCxnSpPr/>
      </xdr:nvCxnSpPr>
      <xdr:spPr>
        <a:xfrm flipV="1">
          <a:off x="12496800" y="2009775"/>
          <a:ext cx="400050" cy="95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2</xdr:row>
      <xdr:rowOff>142875</xdr:rowOff>
    </xdr:from>
    <xdr:to>
      <xdr:col>16</xdr:col>
      <xdr:colOff>0</xdr:colOff>
      <xdr:row>4</xdr:row>
      <xdr:rowOff>123825</xdr:rowOff>
    </xdr:to>
    <xdr:cxnSp macro="">
      <xdr:nvCxnSpPr>
        <xdr:cNvPr id="9" name="Straight Connector 8"/>
        <xdr:cNvCxnSpPr/>
      </xdr:nvCxnSpPr>
      <xdr:spPr>
        <a:xfrm rot="5400000">
          <a:off x="14025562" y="709613"/>
          <a:ext cx="371475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600075</xdr:colOff>
      <xdr:row>5</xdr:row>
      <xdr:rowOff>85727</xdr:rowOff>
    </xdr:from>
    <xdr:to>
      <xdr:col>15</xdr:col>
      <xdr:colOff>600076</xdr:colOff>
      <xdr:row>7</xdr:row>
      <xdr:rowOff>47629</xdr:rowOff>
    </xdr:to>
    <xdr:cxnSp macro="">
      <xdr:nvCxnSpPr>
        <xdr:cNvPr id="10" name="Straight Connector 9"/>
        <xdr:cNvCxnSpPr/>
      </xdr:nvCxnSpPr>
      <xdr:spPr>
        <a:xfrm rot="5400000">
          <a:off x="14025562" y="1223965"/>
          <a:ext cx="352427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600075</xdr:colOff>
      <xdr:row>8</xdr:row>
      <xdr:rowOff>47626</xdr:rowOff>
    </xdr:from>
    <xdr:to>
      <xdr:col>15</xdr:col>
      <xdr:colOff>600075</xdr:colOff>
      <xdr:row>10</xdr:row>
      <xdr:rowOff>32386</xdr:rowOff>
    </xdr:to>
    <xdr:cxnSp macro="">
      <xdr:nvCxnSpPr>
        <xdr:cNvPr id="11" name="Straight Connector 10"/>
        <xdr:cNvCxnSpPr/>
      </xdr:nvCxnSpPr>
      <xdr:spPr>
        <a:xfrm rot="5400000" flipH="1" flipV="1">
          <a:off x="14018895" y="1773556"/>
          <a:ext cx="365760" cy="0"/>
        </a:xfrm>
        <a:prstGeom prst="line">
          <a:avLst/>
        </a:prstGeom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257175</xdr:colOff>
      <xdr:row>19</xdr:row>
      <xdr:rowOff>133350</xdr:rowOff>
    </xdr:from>
    <xdr:to>
      <xdr:col>0</xdr:col>
      <xdr:colOff>400050</xdr:colOff>
      <xdr:row>28</xdr:row>
      <xdr:rowOff>0</xdr:rowOff>
    </xdr:to>
    <xdr:sp macro="" textlink="">
      <xdr:nvSpPr>
        <xdr:cNvPr id="12" name="Rectangle 11"/>
        <xdr:cNvSpPr/>
      </xdr:nvSpPr>
      <xdr:spPr>
        <a:xfrm>
          <a:off x="257175" y="3390900"/>
          <a:ext cx="142875" cy="13906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0</xdr:col>
      <xdr:colOff>257175</xdr:colOff>
      <xdr:row>26</xdr:row>
      <xdr:rowOff>180975</xdr:rowOff>
    </xdr:from>
    <xdr:to>
      <xdr:col>0</xdr:col>
      <xdr:colOff>400050</xdr:colOff>
      <xdr:row>29</xdr:row>
      <xdr:rowOff>171450</xdr:rowOff>
    </xdr:to>
    <xdr:sp macro="" textlink="">
      <xdr:nvSpPr>
        <xdr:cNvPr id="13" name="Rectangle 12"/>
        <xdr:cNvSpPr/>
      </xdr:nvSpPr>
      <xdr:spPr>
        <a:xfrm>
          <a:off x="257175" y="4581525"/>
          <a:ext cx="142875" cy="561975"/>
        </a:xfrm>
        <a:prstGeom prst="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45</xdr:row>
      <xdr:rowOff>0</xdr:rowOff>
    </xdr:from>
    <xdr:to>
      <xdr:col>8</xdr:col>
      <xdr:colOff>57150</xdr:colOff>
      <xdr:row>48</xdr:row>
      <xdr:rowOff>57150</xdr:rowOff>
    </xdr:to>
    <xdr:sp macro="" textlink="">
      <xdr:nvSpPr>
        <xdr:cNvPr id="14" name="Rectangle 13"/>
        <xdr:cNvSpPr>
          <a:spLocks noGrp="1" noChangeArrowheads="1"/>
        </xdr:cNvSpPr>
      </xdr:nvSpPr>
      <xdr:spPr bwMode="auto">
        <a:xfrm>
          <a:off x="1962150" y="8020050"/>
          <a:ext cx="7172325" cy="628650"/>
        </a:xfrm>
        <a:prstGeom prst="rect">
          <a:avLst/>
        </a:prstGeom>
        <a:solidFill>
          <a:srgbClr val="FFC000"/>
        </a:solidFill>
        <a:ln w="9525">
          <a:noFill/>
          <a:miter lim="800000"/>
          <a:headEnd/>
          <a:tailEnd/>
        </a:ln>
        <a:effectLst/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lvl1pPr marL="0" indent="0" algn="ctr" rtl="0" eaLnBrk="0" fontAlgn="base" hangingPunct="0">
            <a:spcBef>
              <a:spcPct val="20000"/>
            </a:spcBef>
            <a:spcAft>
              <a:spcPct val="0"/>
            </a:spcAft>
            <a:buClr>
              <a:srgbClr val="FF0000"/>
            </a:buClr>
            <a:buFont typeface="Wingdings" pitchFamily="2" charset="2"/>
            <a:buNone/>
            <a:defRPr sz="3200">
              <a:solidFill>
                <a:schemeClr val="accent2"/>
              </a:solidFill>
              <a:latin typeface="+mn-lt"/>
              <a:ea typeface="+mn-ea"/>
              <a:cs typeface="+mn-cs"/>
            </a:defRPr>
          </a:lvl1pPr>
          <a:lvl2pPr marL="457200" indent="0" algn="ctr" rtl="0" eaLnBrk="0" fontAlgn="base" hangingPunct="0">
            <a:spcBef>
              <a:spcPct val="20000"/>
            </a:spcBef>
            <a:spcAft>
              <a:spcPct val="0"/>
            </a:spcAft>
            <a:buNone/>
            <a:defRPr sz="2800">
              <a:solidFill>
                <a:schemeClr val="accent2"/>
              </a:solidFill>
              <a:latin typeface="+mn-lt"/>
            </a:defRPr>
          </a:lvl2pPr>
          <a:lvl3pPr marL="914400" indent="0" algn="ctr" rtl="0" eaLnBrk="0" fontAlgn="base" hangingPunct="0">
            <a:spcBef>
              <a:spcPct val="20000"/>
            </a:spcBef>
            <a:spcAft>
              <a:spcPct val="0"/>
            </a:spcAft>
            <a:buNone/>
            <a:defRPr sz="2400">
              <a:solidFill>
                <a:schemeClr val="accent2"/>
              </a:solidFill>
              <a:latin typeface="+mn-lt"/>
            </a:defRPr>
          </a:lvl3pPr>
          <a:lvl4pPr marL="1371600" indent="0" algn="ctr" rtl="0" eaLnBrk="0" fontAlgn="base" hangingPunct="0">
            <a:spcBef>
              <a:spcPct val="20000"/>
            </a:spcBef>
            <a:spcAft>
              <a:spcPct val="0"/>
            </a:spcAft>
            <a:buNone/>
            <a:defRPr sz="2000">
              <a:solidFill>
                <a:schemeClr val="accent2"/>
              </a:solidFill>
              <a:latin typeface="+mn-lt"/>
            </a:defRPr>
          </a:lvl4pPr>
          <a:lvl5pPr marL="1828800" indent="0" algn="ctr" rtl="0" eaLnBrk="0" fontAlgn="base" hangingPunct="0">
            <a:spcBef>
              <a:spcPct val="20000"/>
            </a:spcBef>
            <a:spcAft>
              <a:spcPct val="0"/>
            </a:spcAft>
            <a:buNone/>
            <a:defRPr sz="2000">
              <a:solidFill>
                <a:schemeClr val="accent2"/>
              </a:solidFill>
              <a:latin typeface="+mn-lt"/>
            </a:defRPr>
          </a:lvl5pPr>
          <a:lvl6pPr marL="2286000" indent="0" algn="ctr" rtl="0" eaLnBrk="0" fontAlgn="base" hangingPunct="0">
            <a:spcBef>
              <a:spcPct val="20000"/>
            </a:spcBef>
            <a:spcAft>
              <a:spcPct val="0"/>
            </a:spcAft>
            <a:buNone/>
            <a:defRPr sz="2000">
              <a:solidFill>
                <a:schemeClr val="accent2"/>
              </a:solidFill>
              <a:latin typeface="+mn-lt"/>
            </a:defRPr>
          </a:lvl6pPr>
          <a:lvl7pPr marL="2743200" indent="0" algn="ctr" rtl="0" eaLnBrk="0" fontAlgn="base" hangingPunct="0">
            <a:spcBef>
              <a:spcPct val="20000"/>
            </a:spcBef>
            <a:spcAft>
              <a:spcPct val="0"/>
            </a:spcAft>
            <a:buNone/>
            <a:defRPr sz="2000">
              <a:solidFill>
                <a:schemeClr val="accent2"/>
              </a:solidFill>
              <a:latin typeface="+mn-lt"/>
            </a:defRPr>
          </a:lvl7pPr>
          <a:lvl8pPr marL="3200400" indent="0" algn="ctr" rtl="0" eaLnBrk="0" fontAlgn="base" hangingPunct="0">
            <a:spcBef>
              <a:spcPct val="20000"/>
            </a:spcBef>
            <a:spcAft>
              <a:spcPct val="0"/>
            </a:spcAft>
            <a:buNone/>
            <a:defRPr sz="2000">
              <a:solidFill>
                <a:schemeClr val="accent2"/>
              </a:solidFill>
              <a:latin typeface="+mn-lt"/>
            </a:defRPr>
          </a:lvl8pPr>
          <a:lvl9pPr marL="3657600" indent="0" algn="ctr" rtl="0" eaLnBrk="0" fontAlgn="base" hangingPunct="0">
            <a:spcBef>
              <a:spcPct val="20000"/>
            </a:spcBef>
            <a:spcAft>
              <a:spcPct val="0"/>
            </a:spcAft>
            <a:buNone/>
            <a:defRPr sz="2000">
              <a:solidFill>
                <a:schemeClr val="accent2"/>
              </a:solidFill>
              <a:latin typeface="+mn-lt"/>
            </a:defRPr>
          </a:lvl9pPr>
        </a:lstStyle>
        <a:p>
          <a:pPr algn="l"/>
          <a:r>
            <a:rPr lang="en-US" sz="1400" b="1" u="sng"/>
            <a:t>Second Iteration</a:t>
          </a:r>
        </a:p>
        <a:p>
          <a:pPr algn="l"/>
          <a:r>
            <a:rPr lang="en-US" sz="1400"/>
            <a:t>Now consider running the </a:t>
          </a:r>
          <a:r>
            <a:rPr lang="en-US" sz="1400">
              <a:solidFill>
                <a:srgbClr val="CC0000"/>
              </a:solidFill>
            </a:rPr>
            <a:t>68 #/ft</a:t>
          </a:r>
          <a:r>
            <a:rPr lang="en-US" sz="1400"/>
            <a:t> pipe to the new depth of </a:t>
          </a:r>
          <a:r>
            <a:rPr lang="en-US" sz="1400">
              <a:solidFill>
                <a:srgbClr val="CC0000"/>
              </a:solidFill>
            </a:rPr>
            <a:t>4691 ft</a:t>
          </a:r>
          <a:r>
            <a:rPr lang="en-US" sz="1400"/>
            <a:t>.</a:t>
          </a:r>
          <a:endParaRPr lang="en-US" sz="1400" b="1" u="sng"/>
        </a:p>
      </xdr:txBody>
    </xdr:sp>
    <xdr:clientData/>
  </xdr:twoCellAnchor>
  <xdr:twoCellAnchor>
    <xdr:from>
      <xdr:col>3</xdr:col>
      <xdr:colOff>0</xdr:colOff>
      <xdr:row>54</xdr:row>
      <xdr:rowOff>0</xdr:rowOff>
    </xdr:from>
    <xdr:to>
      <xdr:col>8</xdr:col>
      <xdr:colOff>57150</xdr:colOff>
      <xdr:row>57</xdr:row>
      <xdr:rowOff>57150</xdr:rowOff>
    </xdr:to>
    <xdr:sp macro="" textlink="">
      <xdr:nvSpPr>
        <xdr:cNvPr id="15" name="Rectangle 14"/>
        <xdr:cNvSpPr>
          <a:spLocks noGrp="1" noChangeArrowheads="1"/>
        </xdr:cNvSpPr>
      </xdr:nvSpPr>
      <xdr:spPr bwMode="auto">
        <a:xfrm>
          <a:off x="1962150" y="9734550"/>
          <a:ext cx="7172325" cy="628650"/>
        </a:xfrm>
        <a:prstGeom prst="rect">
          <a:avLst/>
        </a:prstGeom>
        <a:solidFill>
          <a:srgbClr val="FFC000"/>
        </a:solidFill>
        <a:ln w="9525">
          <a:noFill/>
          <a:miter lim="800000"/>
          <a:headEnd/>
          <a:tailEnd/>
        </a:ln>
        <a:effectLst/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lvl1pPr marL="0" indent="0" algn="ctr" rtl="0" eaLnBrk="0" fontAlgn="base" hangingPunct="0">
            <a:spcBef>
              <a:spcPct val="20000"/>
            </a:spcBef>
            <a:spcAft>
              <a:spcPct val="0"/>
            </a:spcAft>
            <a:buClr>
              <a:srgbClr val="FF0000"/>
            </a:buClr>
            <a:buFont typeface="Wingdings" pitchFamily="2" charset="2"/>
            <a:buNone/>
            <a:defRPr sz="3200">
              <a:solidFill>
                <a:schemeClr val="accent2"/>
              </a:solidFill>
              <a:latin typeface="+mn-lt"/>
              <a:ea typeface="+mn-ea"/>
              <a:cs typeface="+mn-cs"/>
            </a:defRPr>
          </a:lvl1pPr>
          <a:lvl2pPr marL="457200" indent="0" algn="ctr" rtl="0" eaLnBrk="0" fontAlgn="base" hangingPunct="0">
            <a:spcBef>
              <a:spcPct val="20000"/>
            </a:spcBef>
            <a:spcAft>
              <a:spcPct val="0"/>
            </a:spcAft>
            <a:buNone/>
            <a:defRPr sz="2800">
              <a:solidFill>
                <a:schemeClr val="accent2"/>
              </a:solidFill>
              <a:latin typeface="+mn-lt"/>
            </a:defRPr>
          </a:lvl2pPr>
          <a:lvl3pPr marL="914400" indent="0" algn="ctr" rtl="0" eaLnBrk="0" fontAlgn="base" hangingPunct="0">
            <a:spcBef>
              <a:spcPct val="20000"/>
            </a:spcBef>
            <a:spcAft>
              <a:spcPct val="0"/>
            </a:spcAft>
            <a:buNone/>
            <a:defRPr sz="2400">
              <a:solidFill>
                <a:schemeClr val="accent2"/>
              </a:solidFill>
              <a:latin typeface="+mn-lt"/>
            </a:defRPr>
          </a:lvl3pPr>
          <a:lvl4pPr marL="1371600" indent="0" algn="ctr" rtl="0" eaLnBrk="0" fontAlgn="base" hangingPunct="0">
            <a:spcBef>
              <a:spcPct val="20000"/>
            </a:spcBef>
            <a:spcAft>
              <a:spcPct val="0"/>
            </a:spcAft>
            <a:buNone/>
            <a:defRPr sz="2000">
              <a:solidFill>
                <a:schemeClr val="accent2"/>
              </a:solidFill>
              <a:latin typeface="+mn-lt"/>
            </a:defRPr>
          </a:lvl4pPr>
          <a:lvl5pPr marL="1828800" indent="0" algn="ctr" rtl="0" eaLnBrk="0" fontAlgn="base" hangingPunct="0">
            <a:spcBef>
              <a:spcPct val="20000"/>
            </a:spcBef>
            <a:spcAft>
              <a:spcPct val="0"/>
            </a:spcAft>
            <a:buNone/>
            <a:defRPr sz="2000">
              <a:solidFill>
                <a:schemeClr val="accent2"/>
              </a:solidFill>
              <a:latin typeface="+mn-lt"/>
            </a:defRPr>
          </a:lvl5pPr>
          <a:lvl6pPr marL="2286000" indent="0" algn="ctr" rtl="0" eaLnBrk="0" fontAlgn="base" hangingPunct="0">
            <a:spcBef>
              <a:spcPct val="20000"/>
            </a:spcBef>
            <a:spcAft>
              <a:spcPct val="0"/>
            </a:spcAft>
            <a:buNone/>
            <a:defRPr sz="2000">
              <a:solidFill>
                <a:schemeClr val="accent2"/>
              </a:solidFill>
              <a:latin typeface="+mn-lt"/>
            </a:defRPr>
          </a:lvl6pPr>
          <a:lvl7pPr marL="2743200" indent="0" algn="ctr" rtl="0" eaLnBrk="0" fontAlgn="base" hangingPunct="0">
            <a:spcBef>
              <a:spcPct val="20000"/>
            </a:spcBef>
            <a:spcAft>
              <a:spcPct val="0"/>
            </a:spcAft>
            <a:buNone/>
            <a:defRPr sz="2000">
              <a:solidFill>
                <a:schemeClr val="accent2"/>
              </a:solidFill>
              <a:latin typeface="+mn-lt"/>
            </a:defRPr>
          </a:lvl7pPr>
          <a:lvl8pPr marL="3200400" indent="0" algn="ctr" rtl="0" eaLnBrk="0" fontAlgn="base" hangingPunct="0">
            <a:spcBef>
              <a:spcPct val="20000"/>
            </a:spcBef>
            <a:spcAft>
              <a:spcPct val="0"/>
            </a:spcAft>
            <a:buNone/>
            <a:defRPr sz="2000">
              <a:solidFill>
                <a:schemeClr val="accent2"/>
              </a:solidFill>
              <a:latin typeface="+mn-lt"/>
            </a:defRPr>
          </a:lvl8pPr>
          <a:lvl9pPr marL="3657600" indent="0" algn="ctr" rtl="0" eaLnBrk="0" fontAlgn="base" hangingPunct="0">
            <a:spcBef>
              <a:spcPct val="20000"/>
            </a:spcBef>
            <a:spcAft>
              <a:spcPct val="0"/>
            </a:spcAft>
            <a:buNone/>
            <a:defRPr sz="2000">
              <a:solidFill>
                <a:schemeClr val="accent2"/>
              </a:solidFill>
              <a:latin typeface="+mn-lt"/>
            </a:defRPr>
          </a:lvl9pPr>
        </a:lstStyle>
        <a:p>
          <a:pPr algn="l"/>
          <a:r>
            <a:rPr lang="en-US" sz="1400" b="1" u="sng"/>
            <a:t>3rd Iteration</a:t>
          </a:r>
        </a:p>
        <a:p>
          <a:pPr algn="l"/>
          <a:r>
            <a:rPr lang="en-US" sz="1400"/>
            <a:t>Now consider running the </a:t>
          </a:r>
          <a:r>
            <a:rPr lang="en-US" sz="1400">
              <a:solidFill>
                <a:srgbClr val="CC0000"/>
              </a:solidFill>
            </a:rPr>
            <a:t>47 #/ft</a:t>
          </a:r>
          <a:r>
            <a:rPr lang="en-US" sz="1400"/>
            <a:t> pipe to the new depth of </a:t>
          </a:r>
          <a:r>
            <a:rPr lang="en-US" sz="1400">
              <a:solidFill>
                <a:srgbClr val="CC0000"/>
              </a:solidFill>
            </a:rPr>
            <a:t>4686 ft</a:t>
          </a:r>
          <a:r>
            <a:rPr lang="en-US" sz="1400"/>
            <a:t>.</a:t>
          </a:r>
          <a:endParaRPr lang="en-US" sz="1400" b="1" u="sng"/>
        </a:p>
      </xdr:txBody>
    </xdr:sp>
    <xdr:clientData/>
  </xdr:twoCellAnchor>
  <xdr:twoCellAnchor>
    <xdr:from>
      <xdr:col>0</xdr:col>
      <xdr:colOff>123825</xdr:colOff>
      <xdr:row>57</xdr:row>
      <xdr:rowOff>95250</xdr:rowOff>
    </xdr:from>
    <xdr:to>
      <xdr:col>0</xdr:col>
      <xdr:colOff>266700</xdr:colOff>
      <xdr:row>65</xdr:row>
      <xdr:rowOff>152400</xdr:rowOff>
    </xdr:to>
    <xdr:sp macro="" textlink="">
      <xdr:nvSpPr>
        <xdr:cNvPr id="16" name="Rectangle 15"/>
        <xdr:cNvSpPr/>
      </xdr:nvSpPr>
      <xdr:spPr>
        <a:xfrm>
          <a:off x="123825" y="10401300"/>
          <a:ext cx="142875" cy="15811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0</xdr:col>
      <xdr:colOff>123825</xdr:colOff>
      <xdr:row>65</xdr:row>
      <xdr:rowOff>152400</xdr:rowOff>
    </xdr:from>
    <xdr:to>
      <xdr:col>0</xdr:col>
      <xdr:colOff>266700</xdr:colOff>
      <xdr:row>69</xdr:row>
      <xdr:rowOff>123825</xdr:rowOff>
    </xdr:to>
    <xdr:sp macro="" textlink="">
      <xdr:nvSpPr>
        <xdr:cNvPr id="17" name="Rectangle 16"/>
        <xdr:cNvSpPr/>
      </xdr:nvSpPr>
      <xdr:spPr>
        <a:xfrm>
          <a:off x="123825" y="11982450"/>
          <a:ext cx="142875" cy="923925"/>
        </a:xfrm>
        <a:prstGeom prst="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66675</xdr:colOff>
          <xdr:row>36</xdr:row>
          <xdr:rowOff>123825</xdr:rowOff>
        </xdr:from>
        <xdr:to>
          <xdr:col>4</xdr:col>
          <xdr:colOff>866775</xdr:colOff>
          <xdr:row>40</xdr:row>
          <xdr:rowOff>66675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imo.haggag@gmail.com" TargetMode="External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82"/>
  <sheetViews>
    <sheetView tabSelected="1" workbookViewId="0">
      <selection activeCell="A5" sqref="A5"/>
    </sheetView>
  </sheetViews>
  <sheetFormatPr defaultRowHeight="15" x14ac:dyDescent="0.25"/>
  <cols>
    <col min="2" max="2" width="11.5703125" style="1" customWidth="1"/>
    <col min="3" max="3" width="8.7109375" style="29" customWidth="1"/>
    <col min="4" max="4" width="33.140625" customWidth="1"/>
    <col min="5" max="5" width="20.5703125" style="1" customWidth="1"/>
    <col min="6" max="6" width="14.28515625" style="1" customWidth="1"/>
    <col min="7" max="7" width="12.140625" customWidth="1"/>
    <col min="8" max="8" width="15.7109375" style="1" customWidth="1"/>
    <col min="9" max="9" width="11.5703125" style="1" customWidth="1"/>
    <col min="10" max="10" width="10.5703125" style="1" bestFit="1" customWidth="1"/>
    <col min="11" max="11" width="9.140625" style="1"/>
    <col min="16" max="16" width="9.140625" style="1"/>
    <col min="17" max="17" width="10.85546875" style="1" bestFit="1" customWidth="1"/>
  </cols>
  <sheetData>
    <row r="1" spans="1:18" x14ac:dyDescent="0.25">
      <c r="A1" s="48" t="s">
        <v>116</v>
      </c>
      <c r="B1" s="48"/>
      <c r="C1" s="48"/>
      <c r="D1" s="48"/>
    </row>
    <row r="2" spans="1:18" x14ac:dyDescent="0.25">
      <c r="B2" s="49" t="s">
        <v>117</v>
      </c>
    </row>
    <row r="5" spans="1:18" ht="15.75" thickBot="1" x14ac:dyDescent="0.3"/>
    <row r="6" spans="1:18" x14ac:dyDescent="0.25">
      <c r="D6" s="25" t="s">
        <v>0</v>
      </c>
      <c r="E6" s="37"/>
      <c r="F6" s="37"/>
      <c r="G6" s="38"/>
      <c r="H6" s="37"/>
      <c r="I6" s="37"/>
      <c r="J6" s="37"/>
      <c r="K6" s="39"/>
      <c r="L6" t="s">
        <v>7</v>
      </c>
      <c r="Q6" s="1" t="s">
        <v>3</v>
      </c>
    </row>
    <row r="7" spans="1:18" x14ac:dyDescent="0.25">
      <c r="D7" s="34" t="s">
        <v>1</v>
      </c>
      <c r="E7" s="11">
        <v>1.8</v>
      </c>
      <c r="F7" s="13" t="s">
        <v>6</v>
      </c>
      <c r="G7" s="12"/>
      <c r="H7" s="11"/>
      <c r="I7" s="11"/>
      <c r="J7" s="11"/>
      <c r="K7" s="22"/>
    </row>
    <row r="8" spans="1:18" x14ac:dyDescent="0.25">
      <c r="D8" s="34" t="s">
        <v>2</v>
      </c>
      <c r="E8" s="11">
        <v>1.125</v>
      </c>
      <c r="F8" s="13" t="s">
        <v>5</v>
      </c>
      <c r="G8" s="12"/>
      <c r="H8" s="11"/>
      <c r="I8" s="11"/>
      <c r="J8" s="11"/>
      <c r="K8" s="22"/>
    </row>
    <row r="9" spans="1:18" ht="15.75" thickBot="1" x14ac:dyDescent="0.3">
      <c r="D9" s="35" t="s">
        <v>3</v>
      </c>
      <c r="E9" s="14">
        <v>1.1000000000000001</v>
      </c>
      <c r="F9" s="15" t="s">
        <v>4</v>
      </c>
      <c r="G9" s="15"/>
      <c r="H9" s="15"/>
      <c r="I9" s="15"/>
      <c r="J9" s="14"/>
      <c r="K9" s="23"/>
      <c r="Q9" s="1" t="s">
        <v>9</v>
      </c>
    </row>
    <row r="10" spans="1:18" x14ac:dyDescent="0.25">
      <c r="D10" t="s">
        <v>46</v>
      </c>
    </row>
    <row r="11" spans="1:18" x14ac:dyDescent="0.25">
      <c r="D11" t="s">
        <v>47</v>
      </c>
    </row>
    <row r="12" spans="1:18" x14ac:dyDescent="0.25">
      <c r="D12" t="s">
        <v>10</v>
      </c>
      <c r="E12" s="1" t="s">
        <v>11</v>
      </c>
      <c r="F12" s="2" t="s">
        <v>71</v>
      </c>
      <c r="G12" s="2"/>
      <c r="H12" s="8">
        <f>E9*F14</f>
        <v>6600.0000000000009</v>
      </c>
      <c r="I12" s="1" t="s">
        <v>18</v>
      </c>
      <c r="N12" t="s">
        <v>8</v>
      </c>
      <c r="Q12" s="1" t="s">
        <v>1</v>
      </c>
    </row>
    <row r="13" spans="1:18" x14ac:dyDescent="0.25">
      <c r="D13" t="s">
        <v>12</v>
      </c>
      <c r="E13" s="1" t="s">
        <v>11</v>
      </c>
      <c r="F13" s="1">
        <v>0.5</v>
      </c>
      <c r="G13" t="s">
        <v>13</v>
      </c>
    </row>
    <row r="14" spans="1:18" x14ac:dyDescent="0.25">
      <c r="D14" t="s">
        <v>19</v>
      </c>
      <c r="E14" s="1" t="s">
        <v>11</v>
      </c>
      <c r="F14" s="1">
        <v>6000</v>
      </c>
      <c r="G14" t="s">
        <v>18</v>
      </c>
    </row>
    <row r="15" spans="1:18" x14ac:dyDescent="0.25">
      <c r="D15" t="s">
        <v>7</v>
      </c>
      <c r="E15" s="1" t="s">
        <v>11</v>
      </c>
      <c r="F15" s="1">
        <v>8000</v>
      </c>
      <c r="G15" t="s">
        <v>14</v>
      </c>
    </row>
    <row r="16" spans="1:18" x14ac:dyDescent="0.25">
      <c r="D16" t="s">
        <v>15</v>
      </c>
      <c r="E16" s="1" t="s">
        <v>11</v>
      </c>
      <c r="F16" s="3" t="s">
        <v>72</v>
      </c>
      <c r="I16" s="5">
        <f>E8*0.052*E17*F15</f>
        <v>5850</v>
      </c>
      <c r="J16" s="1" t="s">
        <v>18</v>
      </c>
      <c r="P16" s="1" t="s">
        <v>7</v>
      </c>
      <c r="Q16" s="1" t="s">
        <v>2</v>
      </c>
      <c r="R16" s="1" t="s">
        <v>3</v>
      </c>
    </row>
    <row r="17" spans="2:18" x14ac:dyDescent="0.25">
      <c r="D17" t="s">
        <v>16</v>
      </c>
      <c r="E17" s="1">
        <v>12.5</v>
      </c>
      <c r="F17" s="1" t="s">
        <v>17</v>
      </c>
      <c r="P17" s="1">
        <v>0</v>
      </c>
      <c r="Q17" s="1">
        <f>E$8*0.052*P17*E$17</f>
        <v>0</v>
      </c>
      <c r="R17" s="7">
        <f>H$12</f>
        <v>6600.0000000000009</v>
      </c>
    </row>
    <row r="18" spans="2:18" x14ac:dyDescent="0.25">
      <c r="D18" t="s">
        <v>20</v>
      </c>
      <c r="E18" s="10">
        <v>9.625</v>
      </c>
      <c r="F18" s="1" t="s">
        <v>21</v>
      </c>
      <c r="P18" s="1">
        <v>500</v>
      </c>
      <c r="Q18" s="4">
        <f>E$8*0.052*P18*E$17</f>
        <v>365.625</v>
      </c>
      <c r="R18">
        <f>H$12</f>
        <v>6600.0000000000009</v>
      </c>
    </row>
    <row r="19" spans="2:18" ht="15" customHeight="1" x14ac:dyDescent="0.25">
      <c r="P19" s="1">
        <v>1000</v>
      </c>
      <c r="Q19" s="4">
        <f t="shared" ref="Q19:Q33" si="0">E$8*0.052*P19*E$17</f>
        <v>731.25</v>
      </c>
      <c r="R19">
        <f t="shared" ref="R19:R33" si="1">H$12</f>
        <v>6600.0000000000009</v>
      </c>
    </row>
    <row r="20" spans="2:18" x14ac:dyDescent="0.25">
      <c r="D20" t="s">
        <v>22</v>
      </c>
      <c r="P20" s="1">
        <v>1500</v>
      </c>
      <c r="Q20" s="4">
        <f t="shared" si="0"/>
        <v>1096.875</v>
      </c>
      <c r="R20">
        <f t="shared" si="1"/>
        <v>6600.0000000000009</v>
      </c>
    </row>
    <row r="21" spans="2:18" x14ac:dyDescent="0.25">
      <c r="D21" t="s">
        <v>23</v>
      </c>
      <c r="E21" s="3" t="s">
        <v>27</v>
      </c>
      <c r="P21" s="1">
        <v>2000</v>
      </c>
      <c r="Q21" s="4">
        <f t="shared" si="0"/>
        <v>1462.5</v>
      </c>
      <c r="R21">
        <f t="shared" si="1"/>
        <v>6600.0000000000009</v>
      </c>
    </row>
    <row r="22" spans="2:18" x14ac:dyDescent="0.25">
      <c r="D22" t="s">
        <v>24</v>
      </c>
      <c r="E22" s="3" t="s">
        <v>25</v>
      </c>
      <c r="P22" s="1">
        <v>2500</v>
      </c>
      <c r="Q22" s="4">
        <f t="shared" si="0"/>
        <v>1828.125</v>
      </c>
      <c r="R22">
        <f t="shared" si="1"/>
        <v>6600.0000000000009</v>
      </c>
    </row>
    <row r="23" spans="2:18" x14ac:dyDescent="0.25">
      <c r="D23" t="s">
        <v>26</v>
      </c>
      <c r="P23" s="1">
        <v>3000</v>
      </c>
      <c r="Q23" s="4">
        <f t="shared" si="0"/>
        <v>2193.75</v>
      </c>
      <c r="R23">
        <f t="shared" si="1"/>
        <v>6600.0000000000009</v>
      </c>
    </row>
    <row r="24" spans="2:18" x14ac:dyDescent="0.25">
      <c r="D24" t="s">
        <v>28</v>
      </c>
      <c r="E24" s="3" t="s">
        <v>29</v>
      </c>
      <c r="H24" s="1" t="s">
        <v>11</v>
      </c>
      <c r="I24" s="16">
        <f>4760/E8</f>
        <v>4231.1111111111113</v>
      </c>
      <c r="J24" s="1" t="s">
        <v>18</v>
      </c>
      <c r="P24" s="1">
        <v>3500</v>
      </c>
      <c r="Q24" s="4">
        <f t="shared" si="0"/>
        <v>2559.375</v>
      </c>
      <c r="R24">
        <f t="shared" si="1"/>
        <v>6600.0000000000009</v>
      </c>
    </row>
    <row r="25" spans="2:18" x14ac:dyDescent="0.25">
      <c r="P25" s="1">
        <v>4000</v>
      </c>
      <c r="Q25" s="4">
        <f t="shared" si="0"/>
        <v>2925</v>
      </c>
      <c r="R25">
        <f t="shared" si="1"/>
        <v>6600.0000000000009</v>
      </c>
    </row>
    <row r="26" spans="2:18" x14ac:dyDescent="0.25">
      <c r="D26" s="17" t="s">
        <v>30</v>
      </c>
      <c r="P26" s="1">
        <v>4500</v>
      </c>
      <c r="Q26" s="4">
        <f t="shared" si="0"/>
        <v>3290.625</v>
      </c>
      <c r="R26">
        <f t="shared" si="1"/>
        <v>6600.0000000000009</v>
      </c>
    </row>
    <row r="27" spans="2:18" x14ac:dyDescent="0.25">
      <c r="B27" s="1" t="s">
        <v>36</v>
      </c>
      <c r="D27" s="17" t="s">
        <v>31</v>
      </c>
      <c r="E27" s="21">
        <f>I24/0.052/12.5</f>
        <v>6509.4017094017099</v>
      </c>
      <c r="F27" s="1" t="s">
        <v>32</v>
      </c>
      <c r="P27" s="1">
        <v>5000</v>
      </c>
      <c r="Q27" s="4">
        <f t="shared" si="0"/>
        <v>3656.25</v>
      </c>
      <c r="R27">
        <f t="shared" si="1"/>
        <v>6600.0000000000009</v>
      </c>
    </row>
    <row r="28" spans="2:18" x14ac:dyDescent="0.25">
      <c r="D28" t="s">
        <v>33</v>
      </c>
      <c r="E28" s="21">
        <f>E27</f>
        <v>6509.4017094017099</v>
      </c>
      <c r="F28" s="1" t="s">
        <v>32</v>
      </c>
      <c r="P28" s="1">
        <v>5500</v>
      </c>
      <c r="Q28" s="4">
        <f t="shared" si="0"/>
        <v>4021.875</v>
      </c>
      <c r="R28">
        <f t="shared" si="1"/>
        <v>6600.0000000000009</v>
      </c>
    </row>
    <row r="29" spans="2:18" x14ac:dyDescent="0.25">
      <c r="C29" s="29" t="s">
        <v>48</v>
      </c>
      <c r="D29" s="2" t="s">
        <v>34</v>
      </c>
      <c r="F29" s="16">
        <f>F15-E28</f>
        <v>1490.5982905982901</v>
      </c>
      <c r="G29" t="s">
        <v>32</v>
      </c>
      <c r="P29" s="1">
        <v>6000</v>
      </c>
      <c r="Q29" s="4">
        <f t="shared" si="0"/>
        <v>4387.5</v>
      </c>
      <c r="R29">
        <f t="shared" si="1"/>
        <v>6600.0000000000009</v>
      </c>
    </row>
    <row r="30" spans="2:18" x14ac:dyDescent="0.25">
      <c r="B30" s="1" t="s">
        <v>35</v>
      </c>
      <c r="H30" s="19">
        <v>5875.8479624969441</v>
      </c>
      <c r="P30" s="1">
        <v>6500</v>
      </c>
      <c r="Q30" s="4">
        <f t="shared" si="0"/>
        <v>4753.125</v>
      </c>
      <c r="R30">
        <f t="shared" si="1"/>
        <v>6600.0000000000009</v>
      </c>
    </row>
    <row r="31" spans="2:18" x14ac:dyDescent="0.25">
      <c r="C31" s="29" t="s">
        <v>50</v>
      </c>
      <c r="D31" t="s">
        <v>43</v>
      </c>
      <c r="F31" s="1" t="s">
        <v>37</v>
      </c>
      <c r="G31" s="19">
        <f>F29*53.5/13.572</f>
        <v>5875.8479624969441</v>
      </c>
      <c r="H31" s="1" t="s">
        <v>18</v>
      </c>
      <c r="P31" s="1">
        <v>7000</v>
      </c>
      <c r="Q31" s="4">
        <f t="shared" si="0"/>
        <v>5118.75</v>
      </c>
      <c r="R31">
        <f t="shared" si="1"/>
        <v>6600.0000000000009</v>
      </c>
    </row>
    <row r="32" spans="2:18" x14ac:dyDescent="0.25">
      <c r="D32" t="s">
        <v>38</v>
      </c>
      <c r="P32" s="1">
        <v>7500</v>
      </c>
      <c r="Q32" s="4">
        <f t="shared" si="0"/>
        <v>5484.375</v>
      </c>
      <c r="R32">
        <f t="shared" si="1"/>
        <v>6600.0000000000009</v>
      </c>
    </row>
    <row r="33" spans="3:18" x14ac:dyDescent="0.25">
      <c r="D33" t="s">
        <v>39</v>
      </c>
      <c r="E33" s="24">
        <v>4680</v>
      </c>
      <c r="F33" s="1" t="s">
        <v>18</v>
      </c>
      <c r="P33" s="1">
        <v>8000</v>
      </c>
      <c r="Q33" s="6">
        <f t="shared" si="0"/>
        <v>5850</v>
      </c>
      <c r="R33">
        <f t="shared" si="1"/>
        <v>6600.0000000000009</v>
      </c>
    </row>
    <row r="34" spans="3:18" x14ac:dyDescent="0.25">
      <c r="D34" t="s">
        <v>40</v>
      </c>
      <c r="E34" s="24">
        <v>4600</v>
      </c>
      <c r="F34" s="1" t="s">
        <v>18</v>
      </c>
      <c r="Q34" s="4"/>
    </row>
    <row r="35" spans="3:18" x14ac:dyDescent="0.25">
      <c r="C35" s="29" t="s">
        <v>52</v>
      </c>
      <c r="D35" t="s">
        <v>41</v>
      </c>
      <c r="Q35" s="4"/>
    </row>
    <row r="36" spans="3:18" x14ac:dyDescent="0.25">
      <c r="N36">
        <v>4657.8776703475123</v>
      </c>
      <c r="Q36" s="4"/>
    </row>
    <row r="37" spans="3:18" x14ac:dyDescent="0.25">
      <c r="Q37" s="9"/>
    </row>
    <row r="38" spans="3:18" x14ac:dyDescent="0.25">
      <c r="G38" s="18"/>
      <c r="H38" s="20">
        <f>E33-E34</f>
        <v>80</v>
      </c>
      <c r="I38" s="1">
        <f>(G31-5000)/(10000-5000)</f>
        <v>0.17516959249938882</v>
      </c>
      <c r="J38" s="1">
        <f>H38*I38</f>
        <v>14.013567399951105</v>
      </c>
      <c r="K38" s="24">
        <f>E33-J38</f>
        <v>4665.9864326000488</v>
      </c>
    </row>
    <row r="43" spans="3:18" ht="15" customHeight="1" x14ac:dyDescent="0.25">
      <c r="D43" s="3" t="s">
        <v>42</v>
      </c>
      <c r="E43" s="27">
        <f>K38/E8/0.052/12.5</f>
        <v>6380.8361471453654</v>
      </c>
      <c r="F43" s="3" t="s">
        <v>45</v>
      </c>
      <c r="G43" s="3"/>
      <c r="H43" s="3"/>
    </row>
    <row r="44" spans="3:18" x14ac:dyDescent="0.25">
      <c r="D44" s="17" t="s">
        <v>44</v>
      </c>
      <c r="E44" s="28"/>
    </row>
    <row r="45" spans="3:18" x14ac:dyDescent="0.25">
      <c r="D45" s="17" t="s">
        <v>31</v>
      </c>
      <c r="E45" s="27">
        <v>6380.8361471453654</v>
      </c>
      <c r="F45" s="1" t="s">
        <v>14</v>
      </c>
    </row>
    <row r="48" spans="3:18" x14ac:dyDescent="0.25">
      <c r="E48" s="26"/>
    </row>
    <row r="49" spans="4:12" x14ac:dyDescent="0.25">
      <c r="H49" s="1" t="s">
        <v>53</v>
      </c>
      <c r="I49" s="1" t="s">
        <v>54</v>
      </c>
      <c r="J49" s="1" t="s">
        <v>55</v>
      </c>
      <c r="K49" s="1" t="s">
        <v>56</v>
      </c>
      <c r="L49" s="1" t="s">
        <v>57</v>
      </c>
    </row>
    <row r="50" spans="4:12" x14ac:dyDescent="0.25">
      <c r="D50" t="s">
        <v>49</v>
      </c>
      <c r="E50" s="36">
        <f>F15-E45</f>
        <v>1619.1638528546346</v>
      </c>
      <c r="F50" s="1" t="s">
        <v>14</v>
      </c>
      <c r="H50" s="20">
        <f>E33</f>
        <v>4680</v>
      </c>
      <c r="I50" s="16">
        <f>E51</f>
        <v>6382.6456032805008</v>
      </c>
      <c r="J50" s="1">
        <v>5000</v>
      </c>
      <c r="K50" s="1">
        <v>10000</v>
      </c>
      <c r="L50" s="30">
        <f>E34</f>
        <v>4600</v>
      </c>
    </row>
    <row r="51" spans="4:12" x14ac:dyDescent="0.25">
      <c r="D51" t="s">
        <v>51</v>
      </c>
      <c r="E51" s="19">
        <f>E50*53.5/13.572</f>
        <v>6382.6456032805008</v>
      </c>
      <c r="F51" s="1" t="s">
        <v>18</v>
      </c>
    </row>
    <row r="52" spans="4:12" x14ac:dyDescent="0.25">
      <c r="D52" t="s">
        <v>58</v>
      </c>
      <c r="G52" s="16">
        <f>H50-(((I50-J50)/(K50-J50))*(H50-L50))</f>
        <v>4657.8776703475123</v>
      </c>
      <c r="H52" s="1" t="s">
        <v>18</v>
      </c>
      <c r="I52" s="1" t="s">
        <v>59</v>
      </c>
      <c r="J52" s="21">
        <f>G52/E8</f>
        <v>4140.3357069755666</v>
      </c>
      <c r="K52" s="1" t="s">
        <v>18</v>
      </c>
    </row>
    <row r="53" spans="4:12" x14ac:dyDescent="0.25">
      <c r="D53" s="3" t="s">
        <v>42</v>
      </c>
      <c r="E53" s="16">
        <f>J52/0.052/12.5</f>
        <v>6369.7472415008724</v>
      </c>
      <c r="F53" s="1" t="s">
        <v>14</v>
      </c>
      <c r="G53" t="s">
        <v>60</v>
      </c>
      <c r="J53" s="16">
        <f>E45-E53</f>
        <v>11.088905644493025</v>
      </c>
    </row>
    <row r="58" spans="4:12" x14ac:dyDescent="0.25">
      <c r="H58" s="1" t="s">
        <v>53</v>
      </c>
      <c r="I58" s="1" t="s">
        <v>54</v>
      </c>
      <c r="J58" s="1" t="s">
        <v>55</v>
      </c>
      <c r="K58" s="1" t="s">
        <v>56</v>
      </c>
      <c r="L58" s="1" t="s">
        <v>57</v>
      </c>
    </row>
    <row r="59" spans="4:12" x14ac:dyDescent="0.25">
      <c r="D59" t="s">
        <v>49</v>
      </c>
      <c r="E59" s="36">
        <f>F15-E53</f>
        <v>1630.2527584991276</v>
      </c>
      <c r="F59" s="1" t="s">
        <v>14</v>
      </c>
      <c r="H59" s="20">
        <f>H50</f>
        <v>4680</v>
      </c>
      <c r="I59" s="16">
        <f>E60</f>
        <v>6426.3573960877784</v>
      </c>
      <c r="J59" s="1">
        <v>5000</v>
      </c>
      <c r="K59" s="1">
        <v>10000</v>
      </c>
      <c r="L59" s="30">
        <f>E34</f>
        <v>4600</v>
      </c>
    </row>
    <row r="60" spans="4:12" x14ac:dyDescent="0.25">
      <c r="D60" t="s">
        <v>51</v>
      </c>
      <c r="E60" s="19">
        <f>E59*53.5/13.572</f>
        <v>6426.3573960877784</v>
      </c>
      <c r="F60" s="1" t="s">
        <v>18</v>
      </c>
    </row>
    <row r="61" spans="4:12" x14ac:dyDescent="0.25">
      <c r="D61" t="s">
        <v>61</v>
      </c>
      <c r="G61" s="16">
        <f>H59-(((I59-J59)/(K59-J59))*(H59-L59))</f>
        <v>4657.1782816625955</v>
      </c>
      <c r="H61" s="1" t="s">
        <v>18</v>
      </c>
      <c r="I61" s="1" t="s">
        <v>59</v>
      </c>
      <c r="J61" s="21">
        <f>G61/1.125</f>
        <v>4139.714028144529</v>
      </c>
      <c r="K61" s="1" t="s">
        <v>18</v>
      </c>
    </row>
    <row r="62" spans="4:12" x14ac:dyDescent="0.25">
      <c r="D62" s="3" t="s">
        <v>42</v>
      </c>
    </row>
    <row r="64" spans="4:12" x14ac:dyDescent="0.25">
      <c r="D64" s="31" t="s">
        <v>62</v>
      </c>
      <c r="E64" s="32"/>
      <c r="F64" s="1">
        <v>6370</v>
      </c>
      <c r="G64">
        <v>47</v>
      </c>
    </row>
    <row r="65" spans="2:7" x14ac:dyDescent="0.25">
      <c r="B65" s="1" t="s">
        <v>24</v>
      </c>
      <c r="D65" s="31" t="s">
        <v>63</v>
      </c>
      <c r="E65" s="32"/>
      <c r="F65" s="1">
        <v>1630</v>
      </c>
      <c r="G65">
        <v>53</v>
      </c>
    </row>
    <row r="66" spans="2:7" x14ac:dyDescent="0.25">
      <c r="B66" s="1" t="s">
        <v>64</v>
      </c>
    </row>
    <row r="67" spans="2:7" ht="30" x14ac:dyDescent="0.25">
      <c r="D67" s="33" t="s">
        <v>68</v>
      </c>
      <c r="E67" s="28">
        <f>((F64*G64)+(F65*G65))*E7</f>
        <v>694404</v>
      </c>
      <c r="F67" s="1" t="s">
        <v>67</v>
      </c>
    </row>
    <row r="68" spans="2:7" x14ac:dyDescent="0.25">
      <c r="D68" s="31" t="s">
        <v>69</v>
      </c>
      <c r="E68" s="32"/>
      <c r="F68" s="1">
        <v>1086000</v>
      </c>
      <c r="G68" s="1" t="s">
        <v>67</v>
      </c>
    </row>
    <row r="69" spans="2:7" x14ac:dyDescent="0.25">
      <c r="B69" s="1" t="s">
        <v>65</v>
      </c>
    </row>
    <row r="70" spans="2:7" x14ac:dyDescent="0.25">
      <c r="B70" s="1" t="s">
        <v>66</v>
      </c>
    </row>
    <row r="82" spans="5:5" x14ac:dyDescent="0.25">
      <c r="E82"/>
    </row>
  </sheetData>
  <mergeCells count="1">
    <mergeCell ref="A1:D1"/>
  </mergeCells>
  <hyperlinks>
    <hyperlink ref="B2" r:id="rId1"/>
  </hyperlinks>
  <pageMargins left="0.7" right="0.7" top="0.75" bottom="0.75" header="0.3" footer="0.3"/>
  <pageSetup paperSize="9" orientation="portrait" r:id="rId2"/>
  <drawing r:id="rId3"/>
  <legacyDrawing r:id="rId4"/>
  <oleObjects>
    <mc:AlternateContent xmlns:mc="http://schemas.openxmlformats.org/markup-compatibility/2006">
      <mc:Choice Requires="x14">
        <oleObject progId="Equation.3" shapeId="1025" r:id="rId5">
          <objectPr defaultSize="0" autoPict="0" r:id="rId6">
            <anchor moveWithCells="1" sizeWithCells="1">
              <from>
                <xdr:col>3</xdr:col>
                <xdr:colOff>66675</xdr:colOff>
                <xdr:row>36</xdr:row>
                <xdr:rowOff>123825</xdr:rowOff>
              </from>
              <to>
                <xdr:col>4</xdr:col>
                <xdr:colOff>866775</xdr:colOff>
                <xdr:row>39</xdr:row>
                <xdr:rowOff>123825</xdr:rowOff>
              </to>
            </anchor>
          </objectPr>
        </oleObject>
      </mc:Choice>
      <mc:Fallback>
        <oleObject progId="Equation.3" shapeId="1025" r:id="rId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R73"/>
  <sheetViews>
    <sheetView topLeftCell="A55" workbookViewId="0">
      <selection activeCell="B18" sqref="B18"/>
    </sheetView>
  </sheetViews>
  <sheetFormatPr defaultRowHeight="15" x14ac:dyDescent="0.25"/>
  <cols>
    <col min="2" max="2" width="11.5703125" style="1" customWidth="1"/>
    <col min="3" max="3" width="8.7109375" style="29" customWidth="1"/>
    <col min="4" max="4" width="33.140625" customWidth="1"/>
    <col min="5" max="5" width="31.42578125" style="1" customWidth="1"/>
    <col min="6" max="6" width="14.28515625" style="1" customWidth="1"/>
    <col min="7" max="7" width="17.42578125" customWidth="1"/>
    <col min="8" max="8" width="15.7109375" style="1" customWidth="1"/>
    <col min="9" max="9" width="11.5703125" style="1" customWidth="1"/>
    <col min="10" max="10" width="10.5703125" style="1" bestFit="1" customWidth="1"/>
    <col min="11" max="11" width="9.140625" style="1"/>
    <col min="16" max="16" width="9.140625" style="1"/>
    <col min="17" max="17" width="10.85546875" style="1" bestFit="1" customWidth="1"/>
  </cols>
  <sheetData>
    <row r="3" spans="4:18" ht="15.75" thickBot="1" x14ac:dyDescent="0.3"/>
    <row r="4" spans="4:18" x14ac:dyDescent="0.25">
      <c r="D4" s="25" t="s">
        <v>0</v>
      </c>
      <c r="E4" s="37"/>
      <c r="F4" s="37"/>
      <c r="G4" s="38"/>
      <c r="H4" s="37"/>
      <c r="I4" s="37"/>
      <c r="J4" s="37"/>
      <c r="K4" s="39"/>
      <c r="L4" t="s">
        <v>7</v>
      </c>
      <c r="Q4" s="1" t="s">
        <v>3</v>
      </c>
    </row>
    <row r="5" spans="4:18" x14ac:dyDescent="0.25">
      <c r="D5" s="34" t="s">
        <v>1</v>
      </c>
      <c r="E5" s="11">
        <v>1.8</v>
      </c>
      <c r="F5" s="13" t="s">
        <v>6</v>
      </c>
      <c r="G5" s="12"/>
      <c r="H5" s="11"/>
      <c r="I5" s="11"/>
      <c r="J5" s="11"/>
      <c r="K5" s="22"/>
    </row>
    <row r="6" spans="4:18" x14ac:dyDescent="0.25">
      <c r="D6" s="34" t="s">
        <v>2</v>
      </c>
      <c r="E6" s="11">
        <v>1</v>
      </c>
      <c r="F6" s="13" t="s">
        <v>5</v>
      </c>
      <c r="G6" s="12"/>
      <c r="H6" s="11"/>
      <c r="I6" s="11"/>
      <c r="J6" s="11"/>
      <c r="K6" s="22"/>
    </row>
    <row r="7" spans="4:18" ht="15.75" thickBot="1" x14ac:dyDescent="0.3">
      <c r="D7" s="35" t="s">
        <v>3</v>
      </c>
      <c r="E7" s="14">
        <v>1.2</v>
      </c>
      <c r="F7" s="15" t="s">
        <v>4</v>
      </c>
      <c r="G7" s="15"/>
      <c r="H7" s="15"/>
      <c r="I7" s="15"/>
      <c r="J7" s="14"/>
      <c r="K7" s="23"/>
      <c r="Q7" s="1" t="s">
        <v>9</v>
      </c>
    </row>
    <row r="8" spans="4:18" x14ac:dyDescent="0.25">
      <c r="D8" t="s">
        <v>46</v>
      </c>
    </row>
    <row r="9" spans="4:18" x14ac:dyDescent="0.25">
      <c r="D9" t="s">
        <v>47</v>
      </c>
    </row>
    <row r="10" spans="4:18" x14ac:dyDescent="0.25">
      <c r="D10" t="s">
        <v>10</v>
      </c>
      <c r="E10" s="1" t="s">
        <v>11</v>
      </c>
      <c r="F10" s="2" t="s">
        <v>70</v>
      </c>
      <c r="G10" s="2"/>
      <c r="H10" s="8">
        <f>F11*E7*F13</f>
        <v>3348.0000000000005</v>
      </c>
      <c r="I10" s="1" t="s">
        <v>18</v>
      </c>
      <c r="N10" t="s">
        <v>8</v>
      </c>
      <c r="Q10" s="1" t="s">
        <v>1</v>
      </c>
    </row>
    <row r="11" spans="4:18" x14ac:dyDescent="0.25">
      <c r="D11" t="s">
        <v>12</v>
      </c>
      <c r="E11" s="1" t="s">
        <v>11</v>
      </c>
      <c r="F11" s="43">
        <v>0.46500000000000002</v>
      </c>
      <c r="G11" t="s">
        <v>13</v>
      </c>
    </row>
    <row r="12" spans="4:18" hidden="1" x14ac:dyDescent="0.25">
      <c r="D12" t="s">
        <v>19</v>
      </c>
      <c r="E12" s="1" t="s">
        <v>11</v>
      </c>
      <c r="F12" s="43">
        <v>6000</v>
      </c>
      <c r="G12" t="s">
        <v>18</v>
      </c>
    </row>
    <row r="13" spans="4:18" x14ac:dyDescent="0.25">
      <c r="D13" t="s">
        <v>7</v>
      </c>
      <c r="E13" s="1" t="s">
        <v>11</v>
      </c>
      <c r="F13" s="43">
        <v>6000</v>
      </c>
      <c r="G13" t="s">
        <v>14</v>
      </c>
    </row>
    <row r="14" spans="4:18" x14ac:dyDescent="0.25">
      <c r="D14" t="s">
        <v>15</v>
      </c>
      <c r="E14" s="1" t="s">
        <v>11</v>
      </c>
      <c r="F14" s="3" t="s">
        <v>72</v>
      </c>
      <c r="H14" s="19">
        <f>E6*0.052*E15*F13</f>
        <v>2870.3999999999996</v>
      </c>
      <c r="I14" s="1" t="s">
        <v>18</v>
      </c>
      <c r="P14" s="1" t="s">
        <v>7</v>
      </c>
      <c r="Q14" s="1" t="s">
        <v>2</v>
      </c>
      <c r="R14" s="1" t="s">
        <v>3</v>
      </c>
    </row>
    <row r="15" spans="4:18" x14ac:dyDescent="0.25">
      <c r="D15" t="s">
        <v>16</v>
      </c>
      <c r="E15" s="43">
        <v>9.1999999999999993</v>
      </c>
      <c r="F15" s="1" t="s">
        <v>17</v>
      </c>
      <c r="P15" s="1">
        <v>0</v>
      </c>
      <c r="Q15" s="1">
        <f>E$6*0.052*P15*E$15</f>
        <v>0</v>
      </c>
      <c r="R15" s="7">
        <f>H$10</f>
        <v>3348.0000000000005</v>
      </c>
    </row>
    <row r="16" spans="4:18" x14ac:dyDescent="0.25">
      <c r="D16" t="s">
        <v>20</v>
      </c>
      <c r="E16" s="44">
        <v>13.375</v>
      </c>
      <c r="F16" s="1" t="s">
        <v>21</v>
      </c>
      <c r="P16" s="1">
        <v>500</v>
      </c>
      <c r="Q16" s="4">
        <f>E$6*0.052*P16*E$15</f>
        <v>239.2</v>
      </c>
      <c r="R16">
        <f>H$10</f>
        <v>3348.0000000000005</v>
      </c>
    </row>
    <row r="17" spans="2:18" ht="15" customHeight="1" x14ac:dyDescent="0.25">
      <c r="D17" t="s">
        <v>80</v>
      </c>
      <c r="F17" s="1" t="s">
        <v>81</v>
      </c>
      <c r="P17" s="1">
        <v>1000</v>
      </c>
      <c r="Q17" s="4">
        <f t="shared" ref="Q17:Q27" si="0">E$6*0.052*P17*E$15</f>
        <v>478.4</v>
      </c>
      <c r="R17">
        <f t="shared" ref="R17:R27" si="1">H$10</f>
        <v>3348.0000000000005</v>
      </c>
    </row>
    <row r="18" spans="2:18" x14ac:dyDescent="0.25">
      <c r="D18" t="s">
        <v>73</v>
      </c>
      <c r="P18" s="1">
        <v>1500</v>
      </c>
      <c r="Q18" s="4">
        <f t="shared" si="0"/>
        <v>717.59999999999991</v>
      </c>
      <c r="R18">
        <f t="shared" si="1"/>
        <v>3348.0000000000005</v>
      </c>
    </row>
    <row r="19" spans="2:18" x14ac:dyDescent="0.25">
      <c r="D19" t="s">
        <v>74</v>
      </c>
      <c r="E19" s="3" t="s">
        <v>27</v>
      </c>
      <c r="P19" s="1">
        <v>2000</v>
      </c>
      <c r="Q19" s="4">
        <f t="shared" si="0"/>
        <v>956.8</v>
      </c>
      <c r="R19">
        <f t="shared" si="1"/>
        <v>3348.0000000000005</v>
      </c>
    </row>
    <row r="20" spans="2:18" x14ac:dyDescent="0.25">
      <c r="D20" t="s">
        <v>75</v>
      </c>
      <c r="E20" s="3" t="s">
        <v>25</v>
      </c>
      <c r="P20" s="1">
        <v>2500</v>
      </c>
      <c r="Q20" s="4">
        <f t="shared" si="0"/>
        <v>1196</v>
      </c>
      <c r="R20">
        <f t="shared" si="1"/>
        <v>3348.0000000000005</v>
      </c>
    </row>
    <row r="21" spans="2:18" x14ac:dyDescent="0.25">
      <c r="D21" t="s">
        <v>26</v>
      </c>
      <c r="P21" s="1">
        <v>3000</v>
      </c>
      <c r="Q21" s="4">
        <f t="shared" si="0"/>
        <v>1435.1999999999998</v>
      </c>
      <c r="R21">
        <f t="shared" si="1"/>
        <v>3348.0000000000005</v>
      </c>
    </row>
    <row r="22" spans="2:18" x14ac:dyDescent="0.25">
      <c r="D22" t="s">
        <v>28</v>
      </c>
      <c r="E22" s="3" t="s">
        <v>29</v>
      </c>
      <c r="H22" s="1" t="s">
        <v>11</v>
      </c>
      <c r="I22" s="16">
        <f>2330/E6</f>
        <v>2330</v>
      </c>
      <c r="J22" s="1" t="s">
        <v>18</v>
      </c>
      <c r="P22" s="1">
        <v>3500</v>
      </c>
      <c r="Q22" s="4">
        <f t="shared" si="0"/>
        <v>1674.3999999999999</v>
      </c>
      <c r="R22">
        <f t="shared" si="1"/>
        <v>3348.0000000000005</v>
      </c>
    </row>
    <row r="23" spans="2:18" x14ac:dyDescent="0.25">
      <c r="D23" t="s">
        <v>94</v>
      </c>
      <c r="P23" s="1">
        <v>4000</v>
      </c>
      <c r="Q23" s="4">
        <f t="shared" si="0"/>
        <v>1913.6</v>
      </c>
      <c r="R23">
        <f t="shared" si="1"/>
        <v>3348.0000000000005</v>
      </c>
    </row>
    <row r="24" spans="2:18" x14ac:dyDescent="0.25">
      <c r="D24" s="17" t="s">
        <v>30</v>
      </c>
      <c r="P24" s="1">
        <v>4500</v>
      </c>
      <c r="Q24" s="4">
        <f t="shared" si="0"/>
        <v>2152.7999999999997</v>
      </c>
      <c r="R24">
        <f t="shared" si="1"/>
        <v>3348.0000000000005</v>
      </c>
    </row>
    <row r="25" spans="2:18" x14ac:dyDescent="0.25">
      <c r="B25" s="1" t="s">
        <v>79</v>
      </c>
      <c r="D25" s="17" t="s">
        <v>31</v>
      </c>
      <c r="E25" s="21">
        <f>I22/0.052/E15</f>
        <v>4870.4013377926431</v>
      </c>
      <c r="F25" s="1" t="s">
        <v>32</v>
      </c>
      <c r="P25" s="1">
        <v>5000</v>
      </c>
      <c r="Q25" s="4">
        <f t="shared" si="0"/>
        <v>2392</v>
      </c>
      <c r="R25">
        <f t="shared" si="1"/>
        <v>3348.0000000000005</v>
      </c>
    </row>
    <row r="26" spans="2:18" x14ac:dyDescent="0.25">
      <c r="D26" t="s">
        <v>76</v>
      </c>
      <c r="E26" s="21">
        <f>E25</f>
        <v>4870.4013377926431</v>
      </c>
      <c r="F26" s="1" t="s">
        <v>32</v>
      </c>
      <c r="P26" s="1">
        <v>5500</v>
      </c>
      <c r="Q26" s="4">
        <f t="shared" si="0"/>
        <v>2631.2</v>
      </c>
      <c r="R26">
        <f t="shared" si="1"/>
        <v>3348.0000000000005</v>
      </c>
    </row>
    <row r="27" spans="2:18" x14ac:dyDescent="0.25">
      <c r="C27" s="29" t="s">
        <v>48</v>
      </c>
      <c r="D27" s="2" t="s">
        <v>77</v>
      </c>
      <c r="F27" s="16">
        <f>F13-E26</f>
        <v>1129.5986622073569</v>
      </c>
      <c r="G27" s="1" t="s">
        <v>32</v>
      </c>
      <c r="P27" s="1">
        <v>6000</v>
      </c>
      <c r="Q27" s="4">
        <f t="shared" si="0"/>
        <v>2870.3999999999996</v>
      </c>
      <c r="R27">
        <f t="shared" si="1"/>
        <v>3348.0000000000005</v>
      </c>
    </row>
    <row r="28" spans="2:18" x14ac:dyDescent="0.25">
      <c r="B28" s="1" t="s">
        <v>78</v>
      </c>
      <c r="G28" s="1"/>
      <c r="H28" s="40"/>
      <c r="Q28" s="4"/>
    </row>
    <row r="29" spans="2:18" x14ac:dyDescent="0.25">
      <c r="C29" s="29" t="s">
        <v>50</v>
      </c>
      <c r="D29" t="s">
        <v>112</v>
      </c>
      <c r="F29" s="1" t="s">
        <v>37</v>
      </c>
      <c r="G29" s="19">
        <f>F27*68/19.445</f>
        <v>3950.2550285471984</v>
      </c>
      <c r="H29" s="1" t="s">
        <v>18</v>
      </c>
      <c r="Q29" s="4"/>
    </row>
    <row r="30" spans="2:18" x14ac:dyDescent="0.25">
      <c r="D30" t="s">
        <v>82</v>
      </c>
      <c r="Q30" s="4"/>
    </row>
    <row r="31" spans="2:18" x14ac:dyDescent="0.25">
      <c r="D31" t="s">
        <v>39</v>
      </c>
      <c r="E31" s="24">
        <v>2260</v>
      </c>
      <c r="F31" s="1" t="s">
        <v>18</v>
      </c>
      <c r="Q31" s="6"/>
    </row>
    <row r="32" spans="2:18" x14ac:dyDescent="0.25">
      <c r="D32" t="s">
        <v>40</v>
      </c>
      <c r="E32" s="24">
        <v>2240</v>
      </c>
      <c r="F32" s="1" t="s">
        <v>18</v>
      </c>
      <c r="Q32" s="4"/>
    </row>
    <row r="33" spans="3:17" x14ac:dyDescent="0.25">
      <c r="C33" s="29" t="s">
        <v>52</v>
      </c>
      <c r="D33" t="s">
        <v>41</v>
      </c>
      <c r="Q33" s="4"/>
    </row>
    <row r="34" spans="3:17" x14ac:dyDescent="0.25">
      <c r="Q34" s="4"/>
    </row>
    <row r="35" spans="3:17" x14ac:dyDescent="0.25">
      <c r="Q35" s="9"/>
    </row>
    <row r="36" spans="3:17" x14ac:dyDescent="0.25">
      <c r="G36" s="18"/>
      <c r="H36" s="20">
        <f>E31-E32</f>
        <v>20</v>
      </c>
      <c r="I36" s="1">
        <f>(G29-0)/(5000-0)</f>
        <v>0.79005100570943965</v>
      </c>
      <c r="J36" s="1">
        <f>H36*I36</f>
        <v>15.801020114188793</v>
      </c>
      <c r="K36" s="24">
        <f>E31-J36</f>
        <v>2244.1989798858112</v>
      </c>
    </row>
    <row r="41" spans="3:17" ht="15" customHeight="1" x14ac:dyDescent="0.25">
      <c r="D41" s="3" t="s">
        <v>42</v>
      </c>
      <c r="E41" s="27">
        <f>K36/E6/0.052/E15</f>
        <v>4691.0513793599739</v>
      </c>
      <c r="F41" s="3" t="s">
        <v>83</v>
      </c>
      <c r="G41" s="3"/>
      <c r="H41" s="3"/>
      <c r="I41" s="16">
        <f>4870-E43</f>
        <v>178.94862064002609</v>
      </c>
    </row>
    <row r="42" spans="3:17" x14ac:dyDescent="0.25">
      <c r="D42" s="17" t="s">
        <v>44</v>
      </c>
      <c r="E42" s="28"/>
    </row>
    <row r="43" spans="3:17" x14ac:dyDescent="0.25">
      <c r="D43" s="17" t="s">
        <v>31</v>
      </c>
      <c r="E43" s="27">
        <f>E41</f>
        <v>4691.0513793599739</v>
      </c>
      <c r="F43" s="1" t="s">
        <v>14</v>
      </c>
    </row>
    <row r="46" spans="3:17" x14ac:dyDescent="0.25">
      <c r="E46" s="26"/>
    </row>
    <row r="47" spans="3:17" x14ac:dyDescent="0.25">
      <c r="H47" s="1" t="s">
        <v>53</v>
      </c>
      <c r="I47" s="1" t="s">
        <v>54</v>
      </c>
      <c r="J47" s="1" t="s">
        <v>55</v>
      </c>
      <c r="K47" s="1" t="s">
        <v>56</v>
      </c>
      <c r="L47" s="1" t="s">
        <v>57</v>
      </c>
    </row>
    <row r="48" spans="3:17" x14ac:dyDescent="0.25">
      <c r="D48" t="s">
        <v>49</v>
      </c>
      <c r="E48" s="36">
        <f>F13-E43</f>
        <v>1308.9486206400261</v>
      </c>
      <c r="F48" s="1" t="s">
        <v>14</v>
      </c>
      <c r="H48" s="20">
        <f>E31</f>
        <v>2260</v>
      </c>
      <c r="I48" s="16">
        <f>E49</f>
        <v>4577.4495347658403</v>
      </c>
      <c r="J48" s="1">
        <v>0</v>
      </c>
      <c r="K48" s="1">
        <v>5000</v>
      </c>
      <c r="L48" s="30">
        <f>E32</f>
        <v>2240</v>
      </c>
    </row>
    <row r="49" spans="2:12" x14ac:dyDescent="0.25">
      <c r="D49" t="s">
        <v>51</v>
      </c>
      <c r="E49" s="19">
        <f>E48*68/19.445</f>
        <v>4577.4495347658403</v>
      </c>
      <c r="F49" s="1" t="s">
        <v>18</v>
      </c>
    </row>
    <row r="50" spans="2:12" x14ac:dyDescent="0.25">
      <c r="D50" t="s">
        <v>84</v>
      </c>
      <c r="G50" s="16">
        <f>H48-(((I48-J48)/(K48-J48))*(H48-L48))</f>
        <v>2241.6902018609367</v>
      </c>
      <c r="H50" s="1" t="s">
        <v>18</v>
      </c>
      <c r="I50" s="1" t="s">
        <v>93</v>
      </c>
      <c r="J50" s="21">
        <f>G50/E6</f>
        <v>2241.6902018609367</v>
      </c>
      <c r="K50" s="1" t="s">
        <v>18</v>
      </c>
    </row>
    <row r="51" spans="2:12" x14ac:dyDescent="0.25">
      <c r="D51" s="3" t="s">
        <v>42</v>
      </c>
      <c r="E51" s="16">
        <f>J50/0.052/E15</f>
        <v>4685.8072781374103</v>
      </c>
      <c r="F51" s="1" t="s">
        <v>14</v>
      </c>
      <c r="G51" t="s">
        <v>85</v>
      </c>
      <c r="J51" s="42">
        <f>E43-E51</f>
        <v>5.2441012225635859</v>
      </c>
      <c r="K51" s="1" t="s">
        <v>14</v>
      </c>
    </row>
    <row r="56" spans="2:12" x14ac:dyDescent="0.25">
      <c r="H56" s="1" t="s">
        <v>53</v>
      </c>
      <c r="I56" s="1" t="s">
        <v>54</v>
      </c>
      <c r="J56" s="1" t="s">
        <v>55</v>
      </c>
      <c r="K56" s="1" t="s">
        <v>56</v>
      </c>
      <c r="L56" s="1" t="s">
        <v>57</v>
      </c>
    </row>
    <row r="57" spans="2:12" x14ac:dyDescent="0.25">
      <c r="D57" t="s">
        <v>49</v>
      </c>
      <c r="E57" s="36">
        <f>F13-E51</f>
        <v>1314.1927218625897</v>
      </c>
      <c r="F57" s="1" t="s">
        <v>14</v>
      </c>
      <c r="H57" s="20">
        <f>H48</f>
        <v>2260</v>
      </c>
      <c r="I57" s="16">
        <f>E58</f>
        <v>4595.7883819314011</v>
      </c>
      <c r="J57" s="1">
        <v>5000</v>
      </c>
      <c r="K57" s="1">
        <v>10000</v>
      </c>
      <c r="L57" s="30">
        <f>E32</f>
        <v>2240</v>
      </c>
    </row>
    <row r="58" spans="2:12" x14ac:dyDescent="0.25">
      <c r="D58" t="s">
        <v>51</v>
      </c>
      <c r="E58" s="19">
        <f>E57*68/19.445</f>
        <v>4595.7883819314011</v>
      </c>
      <c r="F58" s="1" t="s">
        <v>18</v>
      </c>
    </row>
    <row r="59" spans="2:12" x14ac:dyDescent="0.25">
      <c r="D59" t="s">
        <v>86</v>
      </c>
      <c r="G59" s="16">
        <f>H57-(((I57-J57)/(K57-J57))*(H57-L57))</f>
        <v>2261.6168464722746</v>
      </c>
      <c r="H59" s="1" t="s">
        <v>18</v>
      </c>
      <c r="I59" s="1" t="s">
        <v>93</v>
      </c>
      <c r="J59" s="21">
        <f>G59/E6</f>
        <v>2261.6168464722746</v>
      </c>
      <c r="K59" s="1" t="s">
        <v>18</v>
      </c>
    </row>
    <row r="60" spans="2:12" x14ac:dyDescent="0.25">
      <c r="D60" s="3" t="s">
        <v>42</v>
      </c>
      <c r="E60" s="16">
        <f>J59/0.052/E15</f>
        <v>4727.459963361779</v>
      </c>
      <c r="F60" s="1" t="s">
        <v>14</v>
      </c>
      <c r="G60" t="s">
        <v>87</v>
      </c>
      <c r="J60" s="42">
        <f>E60-E51</f>
        <v>41.652685224368724</v>
      </c>
    </row>
    <row r="62" spans="2:12" x14ac:dyDescent="0.25">
      <c r="D62" s="31" t="s">
        <v>88</v>
      </c>
      <c r="E62" s="32"/>
      <c r="F62" s="1">
        <v>4686</v>
      </c>
      <c r="G62">
        <v>68</v>
      </c>
    </row>
    <row r="63" spans="2:12" x14ac:dyDescent="0.25">
      <c r="D63" s="31" t="s">
        <v>89</v>
      </c>
      <c r="E63" s="32"/>
      <c r="F63" s="1">
        <f>F13-F62</f>
        <v>1314</v>
      </c>
      <c r="G63">
        <v>72</v>
      </c>
    </row>
    <row r="64" spans="2:12" x14ac:dyDescent="0.25">
      <c r="B64" s="26" t="s">
        <v>91</v>
      </c>
    </row>
    <row r="65" spans="1:12" ht="30" x14ac:dyDescent="0.25">
      <c r="D65" s="33" t="s">
        <v>68</v>
      </c>
      <c r="E65" s="28">
        <f>((F62*G62)+(F63*G63))*E5</f>
        <v>743860.8</v>
      </c>
      <c r="F65" s="1" t="s">
        <v>90</v>
      </c>
    </row>
    <row r="66" spans="1:12" x14ac:dyDescent="0.25">
      <c r="D66" s="31" t="s">
        <v>95</v>
      </c>
      <c r="E66" s="32"/>
      <c r="F66" s="1">
        <v>2139000</v>
      </c>
      <c r="G66" s="1" t="s">
        <v>90</v>
      </c>
      <c r="H66" s="1" t="s">
        <v>96</v>
      </c>
    </row>
    <row r="67" spans="1:12" x14ac:dyDescent="0.25">
      <c r="B67" s="41"/>
    </row>
    <row r="68" spans="1:12" x14ac:dyDescent="0.25">
      <c r="A68" t="s">
        <v>92</v>
      </c>
    </row>
    <row r="73" spans="1:12" x14ac:dyDescent="0.25">
      <c r="L73">
        <v>13</v>
      </c>
    </row>
  </sheetData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 sizeWithCells="1">
              <from>
                <xdr:col>3</xdr:col>
                <xdr:colOff>66675</xdr:colOff>
                <xdr:row>34</xdr:row>
                <xdr:rowOff>123825</xdr:rowOff>
              </from>
              <to>
                <xdr:col>4</xdr:col>
                <xdr:colOff>866775</xdr:colOff>
                <xdr:row>38</xdr:row>
                <xdr:rowOff>66675</xdr:rowOff>
              </to>
            </anchor>
          </objectPr>
        </oleObject>
      </mc:Choice>
      <mc:Fallback>
        <oleObject progId="Equation.3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R75"/>
  <sheetViews>
    <sheetView workbookViewId="0">
      <selection activeCell="A40" sqref="A40"/>
    </sheetView>
  </sheetViews>
  <sheetFormatPr defaultRowHeight="15" x14ac:dyDescent="0.25"/>
  <cols>
    <col min="2" max="2" width="11.5703125" style="1" customWidth="1"/>
    <col min="3" max="3" width="8.7109375" style="29" customWidth="1"/>
    <col min="4" max="4" width="33.140625" customWidth="1"/>
    <col min="5" max="5" width="31.42578125" style="1" customWidth="1"/>
    <col min="6" max="6" width="14.28515625" style="1" customWidth="1"/>
    <col min="7" max="7" width="12.7109375" customWidth="1"/>
    <col min="8" max="8" width="15.7109375" style="1" customWidth="1"/>
    <col min="9" max="9" width="11.5703125" style="1" customWidth="1"/>
    <col min="10" max="10" width="10.5703125" style="1" bestFit="1" customWidth="1"/>
    <col min="11" max="11" width="9.140625" style="1"/>
    <col min="16" max="16" width="9.140625" style="1"/>
    <col min="17" max="17" width="10.85546875" style="1" bestFit="1" customWidth="1"/>
  </cols>
  <sheetData>
    <row r="3" spans="4:18" ht="15.75" thickBot="1" x14ac:dyDescent="0.3"/>
    <row r="4" spans="4:18" x14ac:dyDescent="0.25">
      <c r="D4" s="25" t="s">
        <v>0</v>
      </c>
      <c r="E4" s="37"/>
      <c r="F4" s="37"/>
      <c r="G4" s="38"/>
      <c r="H4" s="37"/>
      <c r="I4" s="37"/>
      <c r="J4" s="37"/>
      <c r="K4" s="39"/>
      <c r="L4" t="s">
        <v>7</v>
      </c>
      <c r="Q4" s="1" t="s">
        <v>3</v>
      </c>
    </row>
    <row r="5" spans="4:18" x14ac:dyDescent="0.25">
      <c r="D5" s="34" t="s">
        <v>1</v>
      </c>
      <c r="E5" s="11">
        <v>1.8</v>
      </c>
      <c r="F5" s="13" t="s">
        <v>6</v>
      </c>
      <c r="G5" s="12"/>
      <c r="H5" s="11"/>
      <c r="I5" s="11"/>
      <c r="J5" s="11"/>
      <c r="K5" s="22"/>
    </row>
    <row r="6" spans="4:18" x14ac:dyDescent="0.25">
      <c r="D6" s="34" t="s">
        <v>2</v>
      </c>
      <c r="E6" s="11">
        <v>1</v>
      </c>
      <c r="F6" s="13" t="s">
        <v>5</v>
      </c>
      <c r="G6" s="12"/>
      <c r="H6" s="11"/>
      <c r="I6" s="11"/>
      <c r="J6" s="11"/>
      <c r="K6" s="22"/>
    </row>
    <row r="7" spans="4:18" ht="15.75" thickBot="1" x14ac:dyDescent="0.3">
      <c r="D7" s="35" t="s">
        <v>3</v>
      </c>
      <c r="E7" s="14">
        <v>1.2</v>
      </c>
      <c r="F7" s="15" t="s">
        <v>4</v>
      </c>
      <c r="G7" s="15"/>
      <c r="H7" s="15"/>
      <c r="I7" s="15"/>
      <c r="J7" s="14"/>
      <c r="K7" s="23"/>
      <c r="Q7" s="1" t="s">
        <v>9</v>
      </c>
    </row>
    <row r="8" spans="4:18" x14ac:dyDescent="0.25">
      <c r="D8" t="s">
        <v>46</v>
      </c>
    </row>
    <row r="9" spans="4:18" x14ac:dyDescent="0.25">
      <c r="D9" t="s">
        <v>47</v>
      </c>
    </row>
    <row r="10" spans="4:18" x14ac:dyDescent="0.25">
      <c r="D10" s="7" t="s">
        <v>10</v>
      </c>
      <c r="E10" s="1" t="s">
        <v>11</v>
      </c>
      <c r="F10" s="2" t="s">
        <v>70</v>
      </c>
      <c r="G10" s="2"/>
      <c r="H10" s="8">
        <f>F11*E7*F13</f>
        <v>6047.9999999999991</v>
      </c>
      <c r="I10" s="1" t="s">
        <v>18</v>
      </c>
      <c r="N10" t="s">
        <v>8</v>
      </c>
      <c r="Q10" s="1" t="s">
        <v>1</v>
      </c>
    </row>
    <row r="11" spans="4:18" x14ac:dyDescent="0.25">
      <c r="D11" t="s">
        <v>12</v>
      </c>
      <c r="E11" s="1" t="s">
        <v>11</v>
      </c>
      <c r="F11" s="43">
        <v>0.48</v>
      </c>
      <c r="G11" t="s">
        <v>13</v>
      </c>
    </row>
    <row r="12" spans="4:18" hidden="1" x14ac:dyDescent="0.25">
      <c r="D12" t="s">
        <v>19</v>
      </c>
      <c r="E12" s="1" t="s">
        <v>11</v>
      </c>
      <c r="F12" s="43">
        <v>6000</v>
      </c>
      <c r="G12" t="s">
        <v>18</v>
      </c>
    </row>
    <row r="13" spans="4:18" x14ac:dyDescent="0.25">
      <c r="D13" t="s">
        <v>7</v>
      </c>
      <c r="E13" s="1" t="s">
        <v>11</v>
      </c>
      <c r="F13" s="43">
        <v>10500</v>
      </c>
      <c r="G13" t="s">
        <v>14</v>
      </c>
    </row>
    <row r="14" spans="4:18" x14ac:dyDescent="0.25">
      <c r="D14" s="7" t="s">
        <v>15</v>
      </c>
      <c r="E14" s="1" t="s">
        <v>11</v>
      </c>
      <c r="F14" s="3" t="s">
        <v>72</v>
      </c>
      <c r="H14" s="47">
        <f>E6*0.052*E15*F13</f>
        <v>5350.8</v>
      </c>
      <c r="I14" s="1" t="s">
        <v>18</v>
      </c>
      <c r="P14" s="1" t="s">
        <v>7</v>
      </c>
      <c r="Q14" s="1" t="s">
        <v>2</v>
      </c>
      <c r="R14" s="1" t="s">
        <v>3</v>
      </c>
    </row>
    <row r="15" spans="4:18" x14ac:dyDescent="0.25">
      <c r="D15" t="s">
        <v>16</v>
      </c>
      <c r="E15" s="43">
        <v>9.8000000000000007</v>
      </c>
      <c r="F15" s="1" t="s">
        <v>17</v>
      </c>
      <c r="P15" s="1">
        <v>0</v>
      </c>
      <c r="Q15" s="1">
        <f>E$6*0.052*P15*E$15</f>
        <v>0</v>
      </c>
      <c r="R15" s="7">
        <f>H$10</f>
        <v>6047.9999999999991</v>
      </c>
    </row>
    <row r="16" spans="4:18" x14ac:dyDescent="0.25">
      <c r="D16" t="s">
        <v>101</v>
      </c>
      <c r="E16" s="44">
        <v>9.625</v>
      </c>
      <c r="F16" s="1" t="s">
        <v>21</v>
      </c>
      <c r="P16" s="1">
        <v>500</v>
      </c>
      <c r="Q16" s="4">
        <f>E$6*0.052*P16*E$15</f>
        <v>254.8</v>
      </c>
      <c r="R16">
        <f>H$10</f>
        <v>6047.9999999999991</v>
      </c>
    </row>
    <row r="17" spans="2:18" x14ac:dyDescent="0.25">
      <c r="D17" t="s">
        <v>102</v>
      </c>
      <c r="E17" s="44">
        <v>8.7550000000000008</v>
      </c>
      <c r="F17" s="1" t="s">
        <v>21</v>
      </c>
      <c r="G17" t="s">
        <v>103</v>
      </c>
      <c r="Q17" s="4"/>
    </row>
    <row r="18" spans="2:18" ht="15" customHeight="1" x14ac:dyDescent="0.25">
      <c r="P18" s="1">
        <v>1000</v>
      </c>
      <c r="Q18" s="4">
        <f t="shared" ref="Q18:Q29" si="0">E$6*0.052*P18*E$15</f>
        <v>509.6</v>
      </c>
      <c r="R18">
        <f t="shared" ref="R18:R29" si="1">H$10</f>
        <v>6047.9999999999991</v>
      </c>
    </row>
    <row r="19" spans="2:18" x14ac:dyDescent="0.25">
      <c r="D19" t="s">
        <v>105</v>
      </c>
      <c r="F19" s="1" t="s">
        <v>106</v>
      </c>
      <c r="P19" s="1">
        <v>1500</v>
      </c>
      <c r="Q19" s="4">
        <f t="shared" si="0"/>
        <v>764.40000000000009</v>
      </c>
      <c r="R19">
        <f t="shared" si="1"/>
        <v>6047.9999999999991</v>
      </c>
    </row>
    <row r="20" spans="2:18" x14ac:dyDescent="0.25">
      <c r="D20" t="s">
        <v>110</v>
      </c>
      <c r="E20" s="3" t="s">
        <v>27</v>
      </c>
      <c r="P20" s="1">
        <v>2000</v>
      </c>
      <c r="Q20" s="4">
        <f t="shared" si="0"/>
        <v>1019.2</v>
      </c>
      <c r="R20">
        <f t="shared" si="1"/>
        <v>6047.9999999999991</v>
      </c>
    </row>
    <row r="21" spans="2:18" x14ac:dyDescent="0.25">
      <c r="D21" t="s">
        <v>107</v>
      </c>
      <c r="E21" s="3" t="s">
        <v>25</v>
      </c>
      <c r="P21" s="1">
        <v>2500</v>
      </c>
      <c r="Q21" s="4">
        <f t="shared" si="0"/>
        <v>1274</v>
      </c>
      <c r="R21">
        <f t="shared" si="1"/>
        <v>6047.9999999999991</v>
      </c>
    </row>
    <row r="22" spans="2:18" x14ac:dyDescent="0.25">
      <c r="D22" t="s">
        <v>26</v>
      </c>
      <c r="F22" s="1">
        <v>4420</v>
      </c>
      <c r="G22" t="s">
        <v>108</v>
      </c>
      <c r="P22" s="1">
        <v>3000</v>
      </c>
      <c r="Q22" s="4">
        <f t="shared" si="0"/>
        <v>1528.8000000000002</v>
      </c>
      <c r="R22">
        <f t="shared" si="1"/>
        <v>6047.9999999999991</v>
      </c>
    </row>
    <row r="23" spans="2:18" x14ac:dyDescent="0.25">
      <c r="D23" t="s">
        <v>28</v>
      </c>
      <c r="E23" s="3" t="s">
        <v>109</v>
      </c>
      <c r="H23" s="1" t="s">
        <v>11</v>
      </c>
      <c r="I23" s="16">
        <f>F22/E6</f>
        <v>4420</v>
      </c>
      <c r="J23" s="1" t="s">
        <v>18</v>
      </c>
      <c r="P23" s="1">
        <v>3500</v>
      </c>
      <c r="Q23" s="4">
        <f t="shared" si="0"/>
        <v>1783.6000000000001</v>
      </c>
      <c r="R23">
        <f t="shared" si="1"/>
        <v>6047.9999999999991</v>
      </c>
    </row>
    <row r="24" spans="2:18" x14ac:dyDescent="0.25">
      <c r="D24" t="s">
        <v>80</v>
      </c>
      <c r="E24" s="46">
        <f>22/7*((E16)^2-(E17)^2)/4</f>
        <v>12.564042857142846</v>
      </c>
      <c r="F24" s="1" t="s">
        <v>81</v>
      </c>
      <c r="I24" s="16"/>
      <c r="Q24" s="4"/>
    </row>
    <row r="25" spans="2:18" x14ac:dyDescent="0.25">
      <c r="D25" t="s">
        <v>94</v>
      </c>
      <c r="P25" s="1">
        <v>4000</v>
      </c>
      <c r="Q25" s="4">
        <f t="shared" si="0"/>
        <v>2038.4</v>
      </c>
      <c r="R25">
        <f t="shared" si="1"/>
        <v>6047.9999999999991</v>
      </c>
    </row>
    <row r="26" spans="2:18" x14ac:dyDescent="0.25">
      <c r="D26" s="17" t="s">
        <v>30</v>
      </c>
      <c r="P26" s="1">
        <v>4500</v>
      </c>
      <c r="Q26" s="4">
        <f t="shared" si="0"/>
        <v>2293.2000000000003</v>
      </c>
      <c r="R26">
        <f t="shared" si="1"/>
        <v>6047.9999999999991</v>
      </c>
    </row>
    <row r="27" spans="2:18" x14ac:dyDescent="0.25">
      <c r="B27" s="1" t="s">
        <v>79</v>
      </c>
      <c r="D27" s="17" t="s">
        <v>31</v>
      </c>
      <c r="E27" s="21">
        <f>I23/0.052/E15</f>
        <v>8673.4693877551017</v>
      </c>
      <c r="F27" s="1" t="s">
        <v>32</v>
      </c>
      <c r="P27" s="1">
        <v>5000</v>
      </c>
      <c r="Q27" s="4">
        <f t="shared" si="0"/>
        <v>2548</v>
      </c>
      <c r="R27">
        <f t="shared" si="1"/>
        <v>6047.9999999999991</v>
      </c>
    </row>
    <row r="28" spans="2:18" x14ac:dyDescent="0.25">
      <c r="D28" t="s">
        <v>115</v>
      </c>
      <c r="E28" s="21">
        <f>E27</f>
        <v>8673.4693877551017</v>
      </c>
      <c r="F28" s="1" t="s">
        <v>32</v>
      </c>
      <c r="P28" s="1">
        <v>5500</v>
      </c>
      <c r="Q28" s="4">
        <f t="shared" si="0"/>
        <v>2802.8</v>
      </c>
      <c r="R28">
        <f t="shared" si="1"/>
        <v>6047.9999999999991</v>
      </c>
    </row>
    <row r="29" spans="2:18" x14ac:dyDescent="0.25">
      <c r="C29" s="29" t="s">
        <v>48</v>
      </c>
      <c r="D29" s="2" t="s">
        <v>113</v>
      </c>
      <c r="F29" s="16">
        <f>F13-E28</f>
        <v>1826.5306122448983</v>
      </c>
      <c r="G29" s="1" t="s">
        <v>32</v>
      </c>
      <c r="P29" s="1">
        <v>6000</v>
      </c>
      <c r="Q29" s="4">
        <f t="shared" si="0"/>
        <v>3057.6000000000004</v>
      </c>
      <c r="R29">
        <f t="shared" si="1"/>
        <v>6047.9999999999991</v>
      </c>
    </row>
    <row r="30" spans="2:18" x14ac:dyDescent="0.25">
      <c r="B30" s="1" t="s">
        <v>78</v>
      </c>
      <c r="H30" s="40"/>
      <c r="Q30" s="4"/>
    </row>
    <row r="31" spans="2:18" x14ac:dyDescent="0.25">
      <c r="C31" s="29" t="s">
        <v>50</v>
      </c>
      <c r="D31" t="s">
        <v>111</v>
      </c>
      <c r="F31" s="1" t="s">
        <v>37</v>
      </c>
      <c r="G31" s="19">
        <f>F29*43.5/E24</f>
        <v>6323.9263456891376</v>
      </c>
      <c r="H31" s="1" t="s">
        <v>18</v>
      </c>
      <c r="Q31" s="4"/>
    </row>
    <row r="32" spans="2:18" x14ac:dyDescent="0.25">
      <c r="D32" t="s">
        <v>114</v>
      </c>
      <c r="Q32" s="4"/>
    </row>
    <row r="33" spans="3:17" x14ac:dyDescent="0.25">
      <c r="D33" t="s">
        <v>39</v>
      </c>
      <c r="E33" s="24">
        <v>2260</v>
      </c>
      <c r="F33" s="1" t="s">
        <v>18</v>
      </c>
      <c r="Q33" s="6"/>
    </row>
    <row r="34" spans="3:17" x14ac:dyDescent="0.25">
      <c r="D34" t="s">
        <v>40</v>
      </c>
      <c r="E34" s="24">
        <v>2240</v>
      </c>
      <c r="F34" s="1" t="s">
        <v>18</v>
      </c>
      <c r="Q34" s="4"/>
    </row>
    <row r="35" spans="3:17" x14ac:dyDescent="0.25">
      <c r="C35" s="29" t="s">
        <v>52</v>
      </c>
      <c r="D35" t="s">
        <v>41</v>
      </c>
      <c r="Q35" s="4"/>
    </row>
    <row r="36" spans="3:17" x14ac:dyDescent="0.25">
      <c r="Q36" s="4"/>
    </row>
    <row r="37" spans="3:17" x14ac:dyDescent="0.25">
      <c r="Q37" s="9"/>
    </row>
    <row r="38" spans="3:17" x14ac:dyDescent="0.25">
      <c r="G38" s="18"/>
      <c r="H38" s="20">
        <f>E33-E34</f>
        <v>20</v>
      </c>
      <c r="I38" s="1">
        <f>(G31-0)/(5000-0)</f>
        <v>1.2647852691378276</v>
      </c>
      <c r="J38" s="1">
        <f>H38*I38</f>
        <v>25.295705382756552</v>
      </c>
      <c r="K38" s="24">
        <f>E33-J38</f>
        <v>2234.7042946172432</v>
      </c>
    </row>
    <row r="43" spans="3:17" ht="15" customHeight="1" x14ac:dyDescent="0.25">
      <c r="D43" s="3" t="s">
        <v>42</v>
      </c>
      <c r="E43" s="27">
        <f>K38/E6/0.052/E15</f>
        <v>4385.2125090605241</v>
      </c>
      <c r="F43" s="3" t="s">
        <v>83</v>
      </c>
      <c r="G43" s="3"/>
      <c r="H43" s="3"/>
      <c r="I43" s="16">
        <f>4870-E45</f>
        <v>484.7874909394759</v>
      </c>
    </row>
    <row r="44" spans="3:17" x14ac:dyDescent="0.25">
      <c r="D44" s="17" t="s">
        <v>44</v>
      </c>
      <c r="E44" s="28"/>
    </row>
    <row r="45" spans="3:17" x14ac:dyDescent="0.25">
      <c r="D45" s="17" t="s">
        <v>31</v>
      </c>
      <c r="E45" s="27">
        <f>E43</f>
        <v>4385.2125090605241</v>
      </c>
      <c r="F45" s="1" t="s">
        <v>14</v>
      </c>
    </row>
    <row r="48" spans="3:17" x14ac:dyDescent="0.25">
      <c r="E48" s="26"/>
    </row>
    <row r="49" spans="4:12" x14ac:dyDescent="0.25">
      <c r="H49" s="1" t="s">
        <v>53</v>
      </c>
      <c r="I49" s="1" t="s">
        <v>54</v>
      </c>
      <c r="J49" s="1" t="s">
        <v>55</v>
      </c>
      <c r="K49" s="1" t="s">
        <v>56</v>
      </c>
      <c r="L49" s="1" t="s">
        <v>57</v>
      </c>
    </row>
    <row r="50" spans="4:12" x14ac:dyDescent="0.25">
      <c r="D50" t="s">
        <v>49</v>
      </c>
      <c r="E50" s="36">
        <f>F13-E45</f>
        <v>6114.7874909394759</v>
      </c>
      <c r="F50" s="1" t="s">
        <v>14</v>
      </c>
      <c r="H50" s="20">
        <f>E33</f>
        <v>2260</v>
      </c>
      <c r="I50" s="16">
        <f>E51</f>
        <v>21383.674434758774</v>
      </c>
      <c r="J50" s="1">
        <v>0</v>
      </c>
      <c r="K50" s="1">
        <v>5000</v>
      </c>
      <c r="L50" s="30">
        <f>E34</f>
        <v>2240</v>
      </c>
    </row>
    <row r="51" spans="4:12" x14ac:dyDescent="0.25">
      <c r="D51" t="s">
        <v>51</v>
      </c>
      <c r="E51" s="19">
        <f>E50*68/19.445</f>
        <v>21383.674434758774</v>
      </c>
      <c r="F51" s="1" t="s">
        <v>18</v>
      </c>
    </row>
    <row r="52" spans="4:12" x14ac:dyDescent="0.25">
      <c r="D52" t="s">
        <v>84</v>
      </c>
      <c r="G52" s="16">
        <f>H50-(((I50-J50)/(K50-J50))*(H50-L50))</f>
        <v>2174.465302260965</v>
      </c>
      <c r="H52" s="1" t="s">
        <v>18</v>
      </c>
      <c r="I52" s="1" t="s">
        <v>93</v>
      </c>
      <c r="J52" s="21">
        <f>G52/E6</f>
        <v>2174.465302260965</v>
      </c>
      <c r="K52" s="1" t="s">
        <v>18</v>
      </c>
    </row>
    <row r="53" spans="4:12" x14ac:dyDescent="0.25">
      <c r="D53" s="3" t="s">
        <v>42</v>
      </c>
      <c r="E53" s="16">
        <f>J52/0.052/E15</f>
        <v>4267.0041253158652</v>
      </c>
      <c r="F53" s="1" t="s">
        <v>14</v>
      </c>
      <c r="G53" t="s">
        <v>85</v>
      </c>
      <c r="J53" s="42">
        <f>E45-E53</f>
        <v>118.20838374465893</v>
      </c>
      <c r="K53" s="1" t="s">
        <v>14</v>
      </c>
    </row>
    <row r="58" spans="4:12" x14ac:dyDescent="0.25">
      <c r="H58" s="1" t="s">
        <v>53</v>
      </c>
      <c r="I58" s="1" t="s">
        <v>54</v>
      </c>
      <c r="J58" s="1" t="s">
        <v>55</v>
      </c>
      <c r="K58" s="1" t="s">
        <v>56</v>
      </c>
      <c r="L58" s="1" t="s">
        <v>57</v>
      </c>
    </row>
    <row r="59" spans="4:12" x14ac:dyDescent="0.25">
      <c r="D59" t="s">
        <v>49</v>
      </c>
      <c r="E59" s="36">
        <f>F13-E53</f>
        <v>6232.9958746841348</v>
      </c>
      <c r="F59" s="1" t="s">
        <v>14</v>
      </c>
      <c r="H59" s="20">
        <f>H50</f>
        <v>2260</v>
      </c>
      <c r="I59" s="16">
        <f>E60</f>
        <v>21797.054228774552</v>
      </c>
      <c r="J59" s="1">
        <v>5000</v>
      </c>
      <c r="K59" s="1">
        <v>10000</v>
      </c>
      <c r="L59" s="30">
        <f>E34</f>
        <v>2240</v>
      </c>
    </row>
    <row r="60" spans="4:12" x14ac:dyDescent="0.25">
      <c r="D60" t="s">
        <v>51</v>
      </c>
      <c r="E60" s="19">
        <f>E59*68/19.445</f>
        <v>21797.054228774552</v>
      </c>
      <c r="F60" s="1" t="s">
        <v>18</v>
      </c>
    </row>
    <row r="61" spans="4:12" x14ac:dyDescent="0.25">
      <c r="D61" t="s">
        <v>86</v>
      </c>
      <c r="G61" s="16">
        <f>H59-(((I59-J59)/(K59-J59))*(H59-L59))</f>
        <v>2192.8117830849019</v>
      </c>
      <c r="H61" s="1" t="s">
        <v>18</v>
      </c>
      <c r="I61" s="1" t="s">
        <v>93</v>
      </c>
      <c r="J61" s="21">
        <f>G61/E6</f>
        <v>2192.8117830849019</v>
      </c>
      <c r="K61" s="1" t="s">
        <v>18</v>
      </c>
    </row>
    <row r="62" spans="4:12" x14ac:dyDescent="0.25">
      <c r="D62" s="3" t="s">
        <v>42</v>
      </c>
      <c r="E62" s="16">
        <f>J61/0.052/E15</f>
        <v>4303.0058537772802</v>
      </c>
      <c r="F62" s="1" t="s">
        <v>14</v>
      </c>
      <c r="G62" t="s">
        <v>87</v>
      </c>
      <c r="J62" s="42">
        <f>E62-E53</f>
        <v>36.001728461415041</v>
      </c>
    </row>
    <row r="64" spans="4:12" x14ac:dyDescent="0.25">
      <c r="D64" s="31" t="s">
        <v>88</v>
      </c>
      <c r="E64" s="32"/>
      <c r="F64" s="1">
        <v>4686</v>
      </c>
      <c r="G64">
        <v>68</v>
      </c>
    </row>
    <row r="65" spans="1:12" x14ac:dyDescent="0.25">
      <c r="D65" s="31" t="s">
        <v>89</v>
      </c>
      <c r="E65" s="32"/>
      <c r="F65" s="1">
        <f>F13-F64</f>
        <v>5814</v>
      </c>
      <c r="G65">
        <v>72</v>
      </c>
    </row>
    <row r="66" spans="1:12" x14ac:dyDescent="0.25">
      <c r="B66" s="26" t="s">
        <v>91</v>
      </c>
    </row>
    <row r="67" spans="1:12" ht="30" x14ac:dyDescent="0.25">
      <c r="D67" s="33" t="s">
        <v>68</v>
      </c>
      <c r="E67" s="28">
        <f>((F64*G64)+(F65*G65))*E5</f>
        <v>1327060.8</v>
      </c>
      <c r="F67" s="1" t="s">
        <v>90</v>
      </c>
    </row>
    <row r="68" spans="1:12" x14ac:dyDescent="0.25">
      <c r="D68" s="31" t="s">
        <v>95</v>
      </c>
      <c r="E68" s="32"/>
      <c r="F68" s="1">
        <v>2139000</v>
      </c>
      <c r="G68" s="1" t="s">
        <v>90</v>
      </c>
      <c r="H68" s="1" t="s">
        <v>96</v>
      </c>
    </row>
    <row r="69" spans="1:12" x14ac:dyDescent="0.25">
      <c r="B69" s="41"/>
    </row>
    <row r="70" spans="1:12" x14ac:dyDescent="0.25">
      <c r="A70" t="s">
        <v>92</v>
      </c>
    </row>
    <row r="75" spans="1:12" x14ac:dyDescent="0.25">
      <c r="L75">
        <v>13</v>
      </c>
    </row>
  </sheetData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4097" r:id="rId4">
          <objectPr defaultSize="0" autoPict="0" r:id="rId5">
            <anchor moveWithCells="1" sizeWithCells="1">
              <from>
                <xdr:col>3</xdr:col>
                <xdr:colOff>66675</xdr:colOff>
                <xdr:row>36</xdr:row>
                <xdr:rowOff>123825</xdr:rowOff>
              </from>
              <to>
                <xdr:col>4</xdr:col>
                <xdr:colOff>866775</xdr:colOff>
                <xdr:row>40</xdr:row>
                <xdr:rowOff>66675</xdr:rowOff>
              </to>
            </anchor>
          </objectPr>
        </oleObject>
      </mc:Choice>
      <mc:Fallback>
        <oleObject progId="Equation.3" shapeId="4097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E25" sqref="E25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>
      <selection activeCell="H21" sqref="H21"/>
    </sheetView>
  </sheetViews>
  <sheetFormatPr defaultRowHeight="15" x14ac:dyDescent="0.25"/>
  <cols>
    <col min="2" max="2" width="9.5703125" bestFit="1" customWidth="1"/>
  </cols>
  <sheetData>
    <row r="1" spans="1:4" x14ac:dyDescent="0.25">
      <c r="A1" t="s">
        <v>97</v>
      </c>
      <c r="B1">
        <v>13.375</v>
      </c>
      <c r="C1" s="28" t="s">
        <v>21</v>
      </c>
    </row>
    <row r="2" spans="1:4" x14ac:dyDescent="0.25">
      <c r="A2" t="s">
        <v>98</v>
      </c>
      <c r="B2">
        <v>12.414999999999999</v>
      </c>
      <c r="C2" s="28" t="s">
        <v>21</v>
      </c>
      <c r="D2" t="s">
        <v>104</v>
      </c>
    </row>
    <row r="3" spans="1:4" x14ac:dyDescent="0.25">
      <c r="A3" t="s">
        <v>99</v>
      </c>
      <c r="B3" s="45">
        <f>22/7*((B1)^2-(B2)^2)/4</f>
        <v>19.45302857142859</v>
      </c>
      <c r="C3" s="28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Example</vt:lpstr>
      <vt:lpstr>13.375 in CSG</vt:lpstr>
      <vt:lpstr>9.625 in CSG </vt:lpstr>
      <vt:lpstr>Sheet2</vt:lpstr>
      <vt:lpstr>Sheet3</vt:lpstr>
      <vt:lpstr>ARea calculator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2017-03-21T08:53:00Z</dcterms:modified>
</cp:coreProperties>
</file>