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h\Desktop\"/>
    </mc:Choice>
  </mc:AlternateContent>
  <bookViews>
    <workbookView xWindow="0" yWindow="0" windowWidth="15345" windowHeight="4635"/>
  </bookViews>
  <sheets>
    <sheet name="PM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6" i="1"/>
  <c r="H21" i="1"/>
  <c r="B13" i="1"/>
  <c r="B8" i="1"/>
  <c r="B9" i="1"/>
  <c r="B10" i="1" s="1"/>
  <c r="C9" i="1" s="1"/>
  <c r="H7" i="1" l="1"/>
  <c r="H5" i="1"/>
  <c r="H6" i="1" l="1"/>
  <c r="D8" i="1" l="1"/>
  <c r="G8" i="1"/>
  <c r="F8" i="1"/>
  <c r="C8" i="1"/>
  <c r="E8" i="1"/>
  <c r="B11" i="1" l="1"/>
  <c r="B14" i="1" l="1"/>
  <c r="B15" i="1" l="1"/>
  <c r="B19" i="1"/>
  <c r="B20" i="1" s="1"/>
  <c r="B17" i="1"/>
  <c r="C14" i="1" l="1"/>
  <c r="C16" i="1" s="1"/>
  <c r="D9" i="1"/>
  <c r="B21" i="1"/>
  <c r="C17" i="1" l="1"/>
  <c r="C18" i="1" s="1"/>
  <c r="C15" i="1"/>
  <c r="C19" i="1"/>
  <c r="C20" i="1" s="1"/>
  <c r="D12" i="1"/>
  <c r="E9" i="1" l="1"/>
  <c r="D14" i="1"/>
  <c r="C21" i="1"/>
  <c r="E12" i="1" l="1"/>
  <c r="D16" i="1"/>
  <c r="D15" i="1"/>
  <c r="E14" i="1" l="1"/>
  <c r="E15" i="1" s="1"/>
  <c r="F9" i="1"/>
  <c r="D17" i="1"/>
  <c r="D18" i="1" s="1"/>
  <c r="D19" i="1"/>
  <c r="D20" i="1" s="1"/>
  <c r="D21" i="1" l="1"/>
  <c r="F12" i="1"/>
  <c r="E16" i="1"/>
  <c r="G9" i="1" l="1"/>
  <c r="E19" i="1"/>
  <c r="E20" i="1" s="1"/>
  <c r="E17" i="1"/>
  <c r="E18" i="1" s="1"/>
  <c r="F14" i="1"/>
  <c r="E21" i="1" l="1"/>
  <c r="H11" i="1"/>
  <c r="G12" i="1"/>
  <c r="G13" i="1" s="1"/>
  <c r="H13" i="1" s="1"/>
  <c r="F15" i="1"/>
  <c r="F16" i="1"/>
  <c r="G14" i="1" l="1"/>
  <c r="G15" i="1" s="1"/>
  <c r="H15" i="1" s="1"/>
  <c r="F19" i="1"/>
  <c r="F20" i="1" s="1"/>
  <c r="F17" i="1"/>
  <c r="G16" i="1" l="1"/>
  <c r="H16" i="1" s="1"/>
  <c r="F18" i="1"/>
  <c r="F21" i="1" s="1"/>
  <c r="G17" i="1" l="1"/>
  <c r="G19" i="1"/>
  <c r="H19" i="1" l="1"/>
  <c r="G20" i="1"/>
  <c r="H20" i="1" s="1"/>
  <c r="H17" i="1"/>
  <c r="G18" i="1"/>
  <c r="H18" i="1" l="1"/>
  <c r="G21" i="1"/>
</calcChain>
</file>

<file path=xl/comments1.xml><?xml version="1.0" encoding="utf-8"?>
<comments xmlns="http://schemas.openxmlformats.org/spreadsheetml/2006/main">
  <authors>
    <author>Diego Fernando Betancourt Quintero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Incluye unidades en inventario del periodo anterior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sharedStrings.xml><?xml version="1.0" encoding="utf-8"?>
<sst xmlns="http://schemas.openxmlformats.org/spreadsheetml/2006/main" count="44" uniqueCount="40">
  <si>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</si>
  <si>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</si>
  <si>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</si>
  <si>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</si>
  <si>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</si>
  <si>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</si>
  <si>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</si>
  <si>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</si>
  <si>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</si>
  <si>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</si>
  <si>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</si>
  <si>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</si>
  <si>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</si>
  <si>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</si>
  <si>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</si>
  <si>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</si>
  <si>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</si>
  <si>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</si>
  <si>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</si>
  <si>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</si>
  <si>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</si>
  <si>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Unidades faltantes</t>
  </si>
  <si>
    <t>Costo por faltantes</t>
  </si>
  <si>
    <t>Costo total</t>
  </si>
  <si>
    <t>Producción promedio por trabajador</t>
  </si>
  <si>
    <t>diario</t>
  </si>
  <si>
    <t>Trabajadores actuales iniciales</t>
  </si>
  <si>
    <t>trabajadores</t>
  </si>
  <si>
    <t>Inventario inicial</t>
  </si>
  <si>
    <t>unidades</t>
  </si>
  <si>
    <t>Costo diario de mano de obra</t>
  </si>
  <si>
    <t>Costo de contratar un trabajador</t>
  </si>
  <si>
    <t>empleado</t>
  </si>
  <si>
    <t>Costo de despedir un trabajador</t>
  </si>
  <si>
    <t xml:space="preserve">Da click y conoce todo para la gestión del negocio: Información, tutoriales, videos, plantillas, herramientas y más. </t>
  </si>
  <si>
    <t>unidad</t>
  </si>
  <si>
    <t>Costo de faltante</t>
  </si>
  <si>
    <t>Horas jornada laboral</t>
  </si>
  <si>
    <t>horas</t>
  </si>
  <si>
    <t>Plan Maestro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</si>
</sst>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0.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Gish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165" fontId="0" fillId="3" borderId="1" xfId="1" applyNumberFormat="1" applyFont="1" applyFill="1" applyBorder="1" applyAlignment="1">
      <alignment horizontal="right"/>
    </xf>
    <xf numFmtId="167" fontId="0" fillId="3" borderId="1" xfId="2" applyNumberFormat="1" applyFon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0" fontId="0" fillId="3" borderId="1" xfId="1" applyNumberFormat="1" applyFont="1" applyFill="1" applyBorder="1" applyAlignment="1">
      <alignment horizontal="right"/>
    </xf>
    <xf numFmtId="0" fontId="0" fillId="3" borderId="8" xfId="1" applyNumberFormat="1" applyFont="1" applyFill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165" fontId="0" fillId="3" borderId="8" xfId="1" applyNumberFormat="1" applyFont="1" applyFill="1" applyBorder="1" applyAlignment="1">
      <alignment horizontal="right"/>
    </xf>
    <xf numFmtId="167" fontId="0" fillId="0" borderId="0" xfId="0" applyNumberFormat="1"/>
    <xf numFmtId="0" fontId="3" fillId="0" borderId="1" xfId="0" applyFont="1" applyBorder="1"/>
    <xf numFmtId="168" fontId="0" fillId="0" borderId="0" xfId="0" applyNumberFormat="1"/>
    <xf numFmtId="167" fontId="3" fillId="0" borderId="1" xfId="2" applyNumberFormat="1" applyFont="1" applyBorder="1"/>
    <xf numFmtId="0" fontId="0" fillId="0" borderId="0" xfId="0" applyBorder="1"/>
    <xf numFmtId="0" fontId="0" fillId="0" borderId="12" xfId="0" applyBorder="1"/>
    <xf numFmtId="0" fontId="2" fillId="2" borderId="0" xfId="0" applyFont="1" applyFill="1" applyBorder="1" applyAlignment="1">
      <alignment vertical="center"/>
    </xf>
    <xf numFmtId="166" fontId="0" fillId="3" borderId="1" xfId="2" applyFont="1" applyFill="1" applyBorder="1" applyAlignment="1">
      <alignment horizontal="right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4" borderId="0" xfId="3" applyFont="1" applyFill="1" applyBorder="1" applyAlignment="1">
      <alignment horizontal="center" vertical="center" wrapText="1"/>
    </xf>
    <xf numFmtId="0" fontId="5" fillId="4" borderId="12" xfId="3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PMP!$B$21:$G$21</c:f>
              <c:numCache>
                <c:formatCode>_([$$-240A]\ * #,##0_);_([$$-240A]\ * \(#,##0\);_([$$-240A]\ * "-"??_);_(@_)</c:formatCode>
                <c:ptCount val="6"/>
                <c:pt idx="0">
                  <c:v>7906600</c:v>
                </c:pt>
                <c:pt idx="1">
                  <c:v>9742200</c:v>
                </c:pt>
                <c:pt idx="2">
                  <c:v>6916000</c:v>
                </c:pt>
                <c:pt idx="3">
                  <c:v>11966700</c:v>
                </c:pt>
                <c:pt idx="4">
                  <c:v>14691600</c:v>
                </c:pt>
                <c:pt idx="5">
                  <c:v>20302200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45-4D81-AA01-A34030524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0780024"/>
        <c:axId val="440776496"/>
      </c:barChart>
      <c:lineChart>
        <c:grouping val="standard"/>
        <c:varyColors val="0"/>
        <c:ser>
          <c:idx val="0"/>
          <c:order val="0"/>
          <c:tx>
            <c:strRef>
              <c:f>PMP!$A$17</c:f>
              <c:strCache>
                <c:ptCount val="1"/>
                <c:pt idx="0">
                  <c:v>Inventario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val>
            <c:numRef>
              <c:f>PMP!$B$17:$G$17</c:f>
              <c:numCache>
                <c:formatCode>General</c:formatCode>
                <c:ptCount val="6"/>
                <c:pt idx="0">
                  <c:v>550</c:v>
                </c:pt>
                <c:pt idx="1">
                  <c:v>680</c:v>
                </c:pt>
                <c:pt idx="2">
                  <c:v>480</c:v>
                </c:pt>
                <c:pt idx="3">
                  <c:v>860</c:v>
                </c:pt>
                <c:pt idx="4">
                  <c:v>1085</c:v>
                </c:pt>
                <c:pt idx="5">
                  <c:v>1505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45-4D81-AA01-A340305248A7}"/>
            </c:ext>
          </c:extLst>
        </c:ser>
        <c:ser>
          <c:idx val="2"/>
          <c:order val="2"/>
          <c:tx>
            <c:strRef>
              <c:f>PMP!$A$19</c:f>
              <c:strCache>
                <c:ptCount val="1"/>
                <c:pt idx="0">
                  <c:v>Unidades faltantes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val>
            <c:numRef>
              <c:f>PMP!$B$19:$G$19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45-4D81-AA01-A34030524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8064"/>
        <c:axId val="440777672"/>
      </c:lineChart>
      <c:catAx>
        <c:axId val="44078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776496"/>
        <c:crosses val="autoZero"/>
        <c:auto val="1"/>
        <c:lblAlgn val="ctr"/>
        <c:lblOffset val="100"/>
        <c:noMultiLvlLbl val="0"/>
      </c:catAx>
      <c:valAx>
        <c:axId val="4407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780024"/>
        <c:crosses val="autoZero"/>
        <c:crossBetween val="between"/>
      </c:valAx>
      <c:valAx>
        <c:axId val="440777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Unidades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778064"/>
        <c:crosses val="max"/>
        <c:crossBetween val="between"/>
      </c:valAx>
      <c:catAx>
        <c:axId val="440778064"/>
        <c:scaling>
          <c:orientation val="minMax"/>
        </c:scaling>
        <c:delete val="1"/>
        <c:axPos val="b"/>
        <c:majorTickMark val="out"/>
        <c:minorTickMark val="none"/>
        <c:tickLblPos val="nextTo"/>
        <c:crossAx val="44077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selection activeCell="H26" sqref="H26"/>
    </sheetView>
  </sheetViews>
  <sheetFormatPr baseColWidth="10" defaultColWidth="11.42578125" defaultRowHeight="15"/>
  <cols>
    <col min="1" max="1" width="30.28515625" customWidth="1"/>
    <col min="2" max="2" width="13.28515625" customWidth="1"/>
    <col min="3" max="3" width="15.140625" customWidth="1"/>
    <col min="4" max="4" width="15" customWidth="1"/>
    <col min="5" max="5" width="12.85546875" customWidth="1"/>
    <col min="6" max="6" width="13.42578125" customWidth="1"/>
    <col min="7" max="7" width="13.7109375" customWidth="1"/>
    <col min="8" max="8" width="14.7109375" customWidth="1"/>
  </cols>
  <sheetData>
    <row r="1" spans="1:14" ht="25.5" customHeight="1">
      <c r="A1" s="18"/>
      <c r="B1" s="36" t="s">
        <v>39</v>
      </c>
      <c r="C1" s="36"/>
      <c r="D1" s="36"/>
      <c r="E1" s="36"/>
      <c r="F1" s="36"/>
      <c r="G1" s="36"/>
      <c r="H1" s="36"/>
      <c r="I1" s="18"/>
      <c r="J1" s="18"/>
      <c r="K1" s="18"/>
      <c r="L1" s="18"/>
      <c r="M1" s="18"/>
      <c r="N1" s="18"/>
    </row>
    <row r="2" spans="1:14" ht="25.5" customHeight="1">
      <c r="A2" s="18"/>
      <c r="B2" s="36"/>
      <c r="C2" s="36"/>
      <c r="D2" s="36"/>
      <c r="E2" s="36"/>
      <c r="F2" s="36"/>
      <c r="G2" s="36"/>
      <c r="H2" s="36"/>
      <c r="I2" s="18"/>
      <c r="J2" s="18"/>
      <c r="K2" s="18"/>
      <c r="L2" s="18"/>
      <c r="M2" s="18"/>
      <c r="N2" s="18"/>
    </row>
    <row r="4" spans="1:14"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2" t="s">
        <v>6</v>
      </c>
      <c r="I4" s="25"/>
      <c r="J4" s="26"/>
      <c r="K4" s="26"/>
      <c r="L4" s="26"/>
      <c r="M4" s="26"/>
      <c r="N4" s="27"/>
    </row>
    <row r="5" spans="1:14">
      <c r="A5" s="20" t="s">
        <v>7</v>
      </c>
      <c r="B5" s="1">
        <v>28</v>
      </c>
      <c r="C5" s="1">
        <v>30</v>
      </c>
      <c r="D5" s="1">
        <v>25</v>
      </c>
      <c r="E5" s="1">
        <v>27</v>
      </c>
      <c r="F5" s="1">
        <v>24</v>
      </c>
      <c r="G5" s="1">
        <v>29</v>
      </c>
      <c r="H5" s="2">
        <f>SUM(B5:G5)</f>
        <v>163</v>
      </c>
      <c r="I5" s="28"/>
      <c r="J5" s="29"/>
      <c r="K5" s="29"/>
      <c r="L5" s="29"/>
      <c r="M5" s="29"/>
      <c r="N5" s="30"/>
    </row>
    <row r="6" spans="1:14">
      <c r="A6" s="20" t="s">
        <v>8</v>
      </c>
      <c r="B6" s="2">
        <v>110</v>
      </c>
      <c r="C6" s="2">
        <v>120</v>
      </c>
      <c r="D6" s="2">
        <v>100</v>
      </c>
      <c r="E6" s="2">
        <v>130</v>
      </c>
      <c r="F6" s="2">
        <v>125</v>
      </c>
      <c r="G6" s="2">
        <v>140</v>
      </c>
      <c r="H6" s="2">
        <f t="shared" ref="H6:H20" si="0">SUM(B6:G6)</f>
        <v>725</v>
      </c>
      <c r="I6" s="28"/>
      <c r="J6" s="29"/>
      <c r="K6" s="29"/>
      <c r="L6" s="29"/>
      <c r="M6" s="29"/>
      <c r="N6" s="30"/>
    </row>
    <row r="7" spans="1:14">
      <c r="A7" s="20" t="s">
        <v>9</v>
      </c>
      <c r="B7" s="3">
        <v>2000</v>
      </c>
      <c r="C7" s="3">
        <v>2150</v>
      </c>
      <c r="D7" s="3">
        <v>1900</v>
      </c>
      <c r="E7" s="3">
        <v>2090</v>
      </c>
      <c r="F7" s="3">
        <v>1900</v>
      </c>
      <c r="G7" s="3">
        <v>2100</v>
      </c>
      <c r="H7" s="2">
        <f t="shared" si="0"/>
        <v>12140</v>
      </c>
      <c r="I7" s="28"/>
      <c r="J7" s="29"/>
      <c r="K7" s="29"/>
      <c r="L7" s="29"/>
      <c r="M7" s="29"/>
      <c r="N7" s="30"/>
    </row>
    <row r="8" spans="1:14">
      <c r="A8" s="20" t="s">
        <v>10</v>
      </c>
      <c r="B8" s="4">
        <f>ROUND($H$7/$H$6,0)</f>
        <v>17</v>
      </c>
      <c r="C8" s="4">
        <f t="shared" ref="C8:G8" si="1">ROUND($H$7/$H$6,0)</f>
        <v>17</v>
      </c>
      <c r="D8" s="4">
        <f t="shared" si="1"/>
        <v>17</v>
      </c>
      <c r="E8" s="4">
        <f t="shared" si="1"/>
        <v>17</v>
      </c>
      <c r="F8" s="4">
        <f t="shared" si="1"/>
        <v>17</v>
      </c>
      <c r="G8" s="4">
        <f t="shared" si="1"/>
        <v>17</v>
      </c>
      <c r="H8" s="2"/>
      <c r="I8" s="28"/>
      <c r="J8" s="29"/>
      <c r="K8" s="29"/>
      <c r="L8" s="29"/>
      <c r="M8" s="29"/>
      <c r="N8" s="30"/>
    </row>
    <row r="9" spans="1:14">
      <c r="A9" s="20" t="s">
        <v>11</v>
      </c>
      <c r="B9" s="2">
        <f>B24</f>
        <v>17</v>
      </c>
      <c r="C9" s="4">
        <f>IF(B8&gt;=B9,B9+B10,IF(B9&gt;=B8,B9-B12,""))</f>
        <v>17</v>
      </c>
      <c r="D9" s="4">
        <f t="shared" ref="D9:F9" si="2">IF(C8&gt;=C9,C9+C10,IF(C9&gt;=C8,C9-C12,""))</f>
        <v>19</v>
      </c>
      <c r="E9" s="4">
        <f>IF(D8&gt;=D9,D9+D10,IF(D9&gt;=D8,D9-D12,""))</f>
        <v>17</v>
      </c>
      <c r="F9" s="4">
        <f t="shared" si="2"/>
        <v>19</v>
      </c>
      <c r="G9" s="4">
        <f>IF(F8&gt;=F9,F9+F10,IF(F9&gt;=F8,F9-F12,""))</f>
        <v>17</v>
      </c>
      <c r="H9" s="2"/>
      <c r="I9" s="28"/>
      <c r="J9" s="29"/>
      <c r="K9" s="29"/>
      <c r="L9" s="29"/>
      <c r="M9" s="29"/>
      <c r="N9" s="30"/>
    </row>
    <row r="10" spans="1:14">
      <c r="A10" s="20" t="s">
        <v>12</v>
      </c>
      <c r="B10" s="4">
        <f>IF(B8&gt;=B9,B8-B9,0)</f>
        <v>0</v>
      </c>
      <c r="C10" s="4">
        <v>2</v>
      </c>
      <c r="D10" s="4">
        <v>1</v>
      </c>
      <c r="E10" s="4">
        <v>2</v>
      </c>
      <c r="F10" s="4">
        <v>1</v>
      </c>
      <c r="G10" s="4">
        <v>1</v>
      </c>
      <c r="H10" s="2"/>
      <c r="I10" s="28"/>
      <c r="J10" s="29"/>
      <c r="K10" s="29"/>
      <c r="L10" s="29"/>
      <c r="M10" s="29"/>
      <c r="N10" s="30"/>
    </row>
    <row r="11" spans="1:14">
      <c r="A11" s="20" t="s">
        <v>13</v>
      </c>
      <c r="B11" s="5">
        <f t="shared" ref="B11" si="3">B10*$B$27</f>
        <v>0</v>
      </c>
      <c r="C11" s="5">
        <v>600</v>
      </c>
      <c r="D11" s="5">
        <v>300</v>
      </c>
      <c r="E11" s="5">
        <v>600</v>
      </c>
      <c r="F11" s="5">
        <v>300</v>
      </c>
      <c r="G11" s="5">
        <v>300</v>
      </c>
      <c r="H11" s="6">
        <f t="shared" si="0"/>
        <v>2100</v>
      </c>
      <c r="I11" s="28"/>
      <c r="J11" s="29"/>
      <c r="K11" s="29"/>
      <c r="L11" s="29"/>
      <c r="M11" s="29"/>
      <c r="N11" s="30"/>
    </row>
    <row r="12" spans="1:14">
      <c r="A12" s="20" t="s">
        <v>14</v>
      </c>
      <c r="B12" s="4">
        <v>4</v>
      </c>
      <c r="C12" s="4">
        <v>1</v>
      </c>
      <c r="D12" s="4">
        <f t="shared" ref="D12:G12" si="4">IF(D9&gt;=D8,D9-D8,0)</f>
        <v>2</v>
      </c>
      <c r="E12" s="4">
        <f t="shared" si="4"/>
        <v>0</v>
      </c>
      <c r="F12" s="4">
        <f t="shared" si="4"/>
        <v>2</v>
      </c>
      <c r="G12" s="4">
        <f t="shared" si="4"/>
        <v>0</v>
      </c>
      <c r="H12" s="2"/>
      <c r="I12" s="28"/>
      <c r="J12" s="29"/>
      <c r="K12" s="29"/>
      <c r="L12" s="29"/>
      <c r="M12" s="29"/>
      <c r="N12" s="30"/>
    </row>
    <row r="13" spans="1:14">
      <c r="A13" s="20" t="s">
        <v>15</v>
      </c>
      <c r="B13" s="7">
        <f>4*600</f>
        <v>2400</v>
      </c>
      <c r="C13" s="7">
        <v>600</v>
      </c>
      <c r="D13" s="7">
        <v>1200</v>
      </c>
      <c r="E13" s="19"/>
      <c r="F13" s="7">
        <v>1200</v>
      </c>
      <c r="G13" s="7">
        <f t="shared" ref="G13" si="5">G12*$B$28</f>
        <v>0</v>
      </c>
      <c r="H13" s="6">
        <f t="shared" si="0"/>
        <v>5400</v>
      </c>
      <c r="I13" s="28"/>
      <c r="J13" s="29"/>
      <c r="K13" s="29"/>
      <c r="L13" s="29"/>
      <c r="M13" s="29"/>
      <c r="N13" s="30"/>
    </row>
    <row r="14" spans="1:14">
      <c r="A14" s="20" t="s">
        <v>16</v>
      </c>
      <c r="B14" s="2">
        <f>IF(B8&gt;=B9,B9+B10,IF(B9&gt;=B8,B9-B12,""))</f>
        <v>17</v>
      </c>
      <c r="C14" s="2">
        <f t="shared" ref="C14:G14" si="6">IF(C8&gt;=C9,C9+C10,IF(C9&gt;=C8,C9-C12,""))</f>
        <v>19</v>
      </c>
      <c r="D14" s="2">
        <f t="shared" si="6"/>
        <v>17</v>
      </c>
      <c r="E14" s="2">
        <f t="shared" si="6"/>
        <v>19</v>
      </c>
      <c r="F14" s="2">
        <f t="shared" si="6"/>
        <v>17</v>
      </c>
      <c r="G14" s="2">
        <f t="shared" si="6"/>
        <v>18</v>
      </c>
      <c r="H14" s="2"/>
      <c r="I14" s="28"/>
      <c r="J14" s="29"/>
      <c r="K14" s="29"/>
      <c r="L14" s="29"/>
      <c r="M14" s="29"/>
      <c r="N14" s="30"/>
    </row>
    <row r="15" spans="1:14">
      <c r="A15" s="20" t="s">
        <v>17</v>
      </c>
      <c r="B15" s="5">
        <f>$B$26*B5*B14</f>
        <v>809200</v>
      </c>
      <c r="C15" s="5">
        <f t="shared" ref="C15:G15" si="7">$B$26*C5*C14</f>
        <v>969000</v>
      </c>
      <c r="D15" s="5">
        <f t="shared" si="7"/>
        <v>722500</v>
      </c>
      <c r="E15" s="5">
        <f t="shared" si="7"/>
        <v>872100</v>
      </c>
      <c r="F15" s="5">
        <f t="shared" si="7"/>
        <v>693600</v>
      </c>
      <c r="G15" s="5">
        <f t="shared" si="7"/>
        <v>887400</v>
      </c>
      <c r="H15" s="6">
        <f t="shared" si="0"/>
        <v>4953800</v>
      </c>
      <c r="I15" s="28"/>
      <c r="J15" s="29"/>
      <c r="K15" s="29"/>
      <c r="L15" s="29"/>
      <c r="M15" s="29"/>
      <c r="N15" s="30"/>
    </row>
    <row r="16" spans="1:14">
      <c r="A16" s="20" t="s">
        <v>18</v>
      </c>
      <c r="B16" s="8">
        <f>(B14*B6)+B25</f>
        <v>2550</v>
      </c>
      <c r="C16" s="8">
        <f>(C14*C6)+B17</f>
        <v>2830</v>
      </c>
      <c r="D16" s="8">
        <f t="shared" ref="D16:G16" si="8">(D14*D6)+C17</f>
        <v>2380</v>
      </c>
      <c r="E16" s="8">
        <f t="shared" si="8"/>
        <v>2950</v>
      </c>
      <c r="F16" s="8">
        <f t="shared" si="8"/>
        <v>2985</v>
      </c>
      <c r="G16" s="8">
        <f t="shared" si="8"/>
        <v>3605</v>
      </c>
      <c r="H16" s="2">
        <f>SUM(B16:G16)</f>
        <v>17300</v>
      </c>
      <c r="I16" s="28"/>
      <c r="J16" s="29"/>
      <c r="K16" s="29"/>
      <c r="L16" s="29"/>
      <c r="M16" s="29"/>
      <c r="N16" s="30"/>
    </row>
    <row r="17" spans="1:14">
      <c r="A17" s="20" t="s">
        <v>19</v>
      </c>
      <c r="B17" s="2">
        <f>IF(B7&gt;=(B16+B25),0,B16-B7)</f>
        <v>550</v>
      </c>
      <c r="C17" s="2">
        <f>IF(C7&gt;=C16,0,C16-C7)</f>
        <v>680</v>
      </c>
      <c r="D17" s="2">
        <f t="shared" ref="D17:G17" si="9">IF(D7&gt;=D16,0,D16-D7)</f>
        <v>480</v>
      </c>
      <c r="E17" s="2">
        <f t="shared" si="9"/>
        <v>860</v>
      </c>
      <c r="F17" s="2">
        <f t="shared" si="9"/>
        <v>1085</v>
      </c>
      <c r="G17" s="2">
        <f t="shared" si="9"/>
        <v>1505</v>
      </c>
      <c r="H17" s="2">
        <f t="shared" si="0"/>
        <v>5160</v>
      </c>
      <c r="I17" s="28"/>
      <c r="J17" s="29"/>
      <c r="K17" s="29"/>
      <c r="L17" s="29"/>
      <c r="M17" s="29"/>
      <c r="N17" s="30"/>
    </row>
    <row r="18" spans="1:14">
      <c r="A18" s="20" t="s">
        <v>20</v>
      </c>
      <c r="B18" s="5">
        <f>$B$29*B17</f>
        <v>7095000</v>
      </c>
      <c r="C18" s="5">
        <f t="shared" ref="C18:G18" si="10">$B$29*C17</f>
        <v>8772000</v>
      </c>
      <c r="D18" s="5">
        <f t="shared" si="10"/>
        <v>6192000</v>
      </c>
      <c r="E18" s="5">
        <f t="shared" si="10"/>
        <v>11094000</v>
      </c>
      <c r="F18" s="5">
        <f t="shared" si="10"/>
        <v>13996500</v>
      </c>
      <c r="G18" s="5">
        <f t="shared" si="10"/>
        <v>19414500</v>
      </c>
      <c r="H18" s="5">
        <f t="shared" si="0"/>
        <v>66564000</v>
      </c>
      <c r="I18" s="28"/>
      <c r="J18" s="29"/>
      <c r="K18" s="29"/>
      <c r="L18" s="29"/>
      <c r="M18" s="29"/>
      <c r="N18" s="30"/>
    </row>
    <row r="19" spans="1:14">
      <c r="A19" s="20" t="s">
        <v>21</v>
      </c>
      <c r="B19" s="9">
        <f>IF(B7&gt;=B16,B7-(B16+B25),0)</f>
        <v>0</v>
      </c>
      <c r="C19" s="9">
        <f>IF(C7&gt;=C16,C7-C16,0)</f>
        <v>0</v>
      </c>
      <c r="D19" s="9">
        <f t="shared" ref="D19:G19" si="11">IF(D7&gt;=D16,D7-D16,0)</f>
        <v>0</v>
      </c>
      <c r="E19" s="9">
        <f t="shared" si="11"/>
        <v>0</v>
      </c>
      <c r="F19" s="9">
        <f t="shared" si="11"/>
        <v>0</v>
      </c>
      <c r="G19" s="9">
        <f t="shared" si="11"/>
        <v>0</v>
      </c>
      <c r="H19" s="10">
        <f t="shared" si="0"/>
        <v>0</v>
      </c>
      <c r="I19" s="28"/>
      <c r="J19" s="29"/>
      <c r="K19" s="29"/>
      <c r="L19" s="29"/>
      <c r="M19" s="29"/>
      <c r="N19" s="30"/>
    </row>
    <row r="20" spans="1:14">
      <c r="A20" s="20" t="s">
        <v>22</v>
      </c>
      <c r="B20" s="11">
        <f>B19*$B$30</f>
        <v>0</v>
      </c>
      <c r="C20" s="11">
        <f t="shared" ref="C20:G20" si="12">C19*$B$30</f>
        <v>0</v>
      </c>
      <c r="D20" s="11">
        <f t="shared" si="12"/>
        <v>0</v>
      </c>
      <c r="E20" s="11">
        <f t="shared" si="12"/>
        <v>0</v>
      </c>
      <c r="F20" s="11">
        <f t="shared" si="12"/>
        <v>0</v>
      </c>
      <c r="G20" s="11">
        <f t="shared" si="12"/>
        <v>0</v>
      </c>
      <c r="H20" s="11">
        <f t="shared" si="0"/>
        <v>0</v>
      </c>
      <c r="I20" s="28"/>
      <c r="J20" s="29"/>
      <c r="K20" s="29"/>
      <c r="L20" s="29"/>
      <c r="M20" s="29"/>
      <c r="N20" s="30"/>
    </row>
    <row r="21" spans="1:14">
      <c r="A21" s="20" t="s">
        <v>23</v>
      </c>
      <c r="B21" s="5">
        <f>B11+B13+B15+B18+B20</f>
        <v>7906600</v>
      </c>
      <c r="C21" s="5">
        <f t="shared" ref="C21:G21" si="13">C11+C13+C15+C18+C20</f>
        <v>9742200</v>
      </c>
      <c r="D21" s="5">
        <f t="shared" si="13"/>
        <v>6916000</v>
      </c>
      <c r="E21" s="5">
        <f t="shared" si="13"/>
        <v>11966700</v>
      </c>
      <c r="F21" s="5">
        <f t="shared" si="13"/>
        <v>14691600</v>
      </c>
      <c r="G21" s="5">
        <f t="shared" si="13"/>
        <v>20302200</v>
      </c>
      <c r="H21" s="5">
        <f>SUM(B21:G21)</f>
        <v>71525300</v>
      </c>
      <c r="I21" s="31"/>
      <c r="J21" s="32"/>
      <c r="K21" s="32"/>
      <c r="L21" s="32"/>
      <c r="M21" s="32"/>
      <c r="N21" s="33"/>
    </row>
    <row r="22" spans="1:14">
      <c r="D22" s="12"/>
      <c r="E22" s="12"/>
      <c r="G22" s="12"/>
    </row>
    <row r="23" spans="1:14">
      <c r="A23" s="23" t="s">
        <v>24</v>
      </c>
      <c r="B23" s="13">
        <v>74</v>
      </c>
      <c r="C23" s="13" t="s">
        <v>25</v>
      </c>
      <c r="J23" s="14"/>
    </row>
    <row r="24" spans="1:14">
      <c r="A24" s="23" t="s">
        <v>26</v>
      </c>
      <c r="B24" s="13">
        <v>17</v>
      </c>
      <c r="C24" s="13" t="s">
        <v>27</v>
      </c>
    </row>
    <row r="25" spans="1:14">
      <c r="A25" s="23" t="s">
        <v>28</v>
      </c>
      <c r="B25" s="13">
        <v>680</v>
      </c>
      <c r="C25" s="13" t="s">
        <v>29</v>
      </c>
    </row>
    <row r="26" spans="1:14">
      <c r="A26" s="23" t="s">
        <v>30</v>
      </c>
      <c r="B26" s="15">
        <v>1700</v>
      </c>
      <c r="C26" s="13" t="s">
        <v>25</v>
      </c>
      <c r="E26" s="16"/>
      <c r="F26" s="16"/>
      <c r="G26" s="16"/>
      <c r="H26" s="16"/>
      <c r="I26" s="16"/>
    </row>
    <row r="27" spans="1:14" ht="15.75" thickBot="1">
      <c r="A27" s="23" t="s">
        <v>31</v>
      </c>
      <c r="B27" s="15">
        <v>300</v>
      </c>
      <c r="C27" s="13" t="s">
        <v>32</v>
      </c>
      <c r="E27" s="17"/>
      <c r="F27" s="17"/>
      <c r="G27" s="17"/>
      <c r="H27" s="17"/>
      <c r="I27" s="17"/>
    </row>
    <row r="28" spans="1:14" ht="15.75" thickTop="1">
      <c r="A28" s="23" t="s">
        <v>33</v>
      </c>
      <c r="B28" s="15">
        <v>600</v>
      </c>
      <c r="C28" s="13" t="s">
        <v>32</v>
      </c>
    </row>
    <row r="29" spans="1:14" ht="15" customHeight="1">
      <c r="A29" s="23" t="s">
        <v>20</v>
      </c>
      <c r="B29" s="15">
        <v>12900</v>
      </c>
      <c r="C29" s="13" t="s">
        <v>35</v>
      </c>
    </row>
    <row r="30" spans="1:14">
      <c r="A30" s="23" t="s">
        <v>36</v>
      </c>
      <c r="B30" s="15">
        <v>4500</v>
      </c>
      <c r="C30" s="13" t="s">
        <v>35</v>
      </c>
    </row>
    <row r="31" spans="1:14">
      <c r="A31" s="24" t="s">
        <v>37</v>
      </c>
      <c r="B31" s="13">
        <v>8</v>
      </c>
      <c r="C31" s="13" t="s">
        <v>38</v>
      </c>
    </row>
    <row r="48" spans="1:5">
      <c r="A48" s="34" t="s">
        <v>34</v>
      </c>
      <c r="B48" s="34"/>
      <c r="C48" s="34"/>
      <c r="D48" s="34"/>
      <c r="E48" s="34"/>
    </row>
    <row r="49" spans="1:5">
      <c r="A49" s="34"/>
      <c r="B49" s="34"/>
      <c r="C49" s="34"/>
      <c r="D49" s="34"/>
      <c r="E49" s="34"/>
    </row>
    <row r="50" spans="1:5" ht="15.75" thickBot="1">
      <c r="A50" s="35"/>
      <c r="B50" s="35"/>
      <c r="C50" s="35"/>
      <c r="D50" s="35"/>
      <c r="E50" s="35"/>
    </row>
    <row r="51" spans="1:5" ht="15.75" thickTop="1"/>
  </sheetData>
  <mergeCells count="3">
    <mergeCell ref="I4:N21"/>
    <mergeCell ref="A48:E50"/>
    <mergeCell ref="B1:H2"/>
  </mergeCells>
  <conditionalFormatting sqref="D17">
    <cfRule type="cellIs" dxfId="17" priority="16" operator="equal">
      <formula>$D$19</formula>
    </cfRule>
    <cfRule type="cellIs" dxfId="16" priority="17" operator="lessThan">
      <formula>$D$19</formula>
    </cfRule>
    <cfRule type="cellIs" dxfId="15" priority="18" operator="greaterThan">
      <formula>$D$19</formula>
    </cfRule>
  </conditionalFormatting>
  <conditionalFormatting sqref="E17">
    <cfRule type="cellIs" dxfId="14" priority="13" operator="lessThan">
      <formula>$E$19</formula>
    </cfRule>
    <cfRule type="cellIs" dxfId="13" priority="14" operator="equal">
      <formula>$E$19</formula>
    </cfRule>
    <cfRule type="cellIs" dxfId="12" priority="15" operator="greaterThan">
      <formula>$E$19</formula>
    </cfRule>
  </conditionalFormatting>
  <conditionalFormatting sqref="F17">
    <cfRule type="cellIs" dxfId="11" priority="10" operator="equal">
      <formula>$F$19</formula>
    </cfRule>
    <cfRule type="cellIs" dxfId="10" priority="11" operator="lessThan">
      <formula>$F$19</formula>
    </cfRule>
    <cfRule type="cellIs" dxfId="9" priority="12" operator="greaterThan">
      <formula>$F$19</formula>
    </cfRule>
  </conditionalFormatting>
  <conditionalFormatting sqref="G17">
    <cfRule type="cellIs" dxfId="8" priority="7" operator="equal">
      <formula>$G$19</formula>
    </cfRule>
    <cfRule type="cellIs" dxfId="7" priority="8" operator="lessThan">
      <formula>$G$19</formula>
    </cfRule>
    <cfRule type="cellIs" dxfId="6" priority="9" operator="greaterThan">
      <formula>$G$19</formula>
    </cfRule>
  </conditionalFormatting>
  <conditionalFormatting sqref="B17">
    <cfRule type="cellIs" dxfId="5" priority="4" operator="equal">
      <formula>$B$19</formula>
    </cfRule>
    <cfRule type="cellIs" dxfId="4" priority="5" operator="lessThan">
      <formula>$B$19</formula>
    </cfRule>
    <cfRule type="cellIs" dxfId="3" priority="6" operator="greaterThan">
      <formula>$B$19</formula>
    </cfRule>
  </conditionalFormatting>
  <conditionalFormatting sqref="C17">
    <cfRule type="cellIs" dxfId="2" priority="1" operator="equal">
      <formula>$C$19</formula>
    </cfRule>
    <cfRule type="cellIs" dxfId="1" priority="2" operator="lessThan">
      <formula>$C$19</formula>
    </cfRule>
    <cfRule type="cellIs" dxfId="0" priority="3" operator="greaterThan">
      <formula>$C$19</formula>
    </cfRule>
  </conditionalFormatting>
  <hyperlinks>
    <hyperlink ref="A48:E50" r:id="rId1" display="Da click y conoce todo para la gestión del negocio: Información, tutoriales, videos, plantillas, herramientas y más. "/>
  </hyperlinks>
  <pageMargins left="0.7" right="0.7" top="0.75" bottom="0.75" header="0.3" footer="0.3"/>
  <pageSetup scale="51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Sarahy Muñoz</cp:lastModifiedBy>
  <dcterms:created xsi:type="dcterms:W3CDTF">2016-05-22T19:53:48Z</dcterms:created>
  <dcterms:modified xsi:type="dcterms:W3CDTF">2019-05-01T16:43:52Z</dcterms:modified>
</cp:coreProperties>
</file>