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20730" windowHeight="11760"/>
  </bookViews>
  <sheets>
    <sheet name="aachadan rabi 2019-20" sheetId="16" r:id="rId1"/>
    <sheet name="2" sheetId="17" r:id="rId2"/>
    <sheet name="blank" sheetId="18" r:id="rId3"/>
    <sheet name="blank (2)" sheetId="19" r:id="rId4"/>
    <sheet name="16-04-2020 (3)" sheetId="24" r:id="rId5"/>
  </sheets>
  <definedNames>
    <definedName name="_xlnm.Print_Titles" localSheetId="4">'16-04-2020 (3)'!$4:$6</definedName>
    <definedName name="_xlnm.Print_Titles" localSheetId="1">'2'!$4:$5</definedName>
    <definedName name="_xlnm.Print_Titles" localSheetId="0">'aachadan rabi 2019-20'!$4:$7</definedName>
    <definedName name="_xlnm.Print_Titles" localSheetId="2">blank!$4:$5</definedName>
    <definedName name="_xlnm.Print_Titles" localSheetId="3">'blank (2)'!$4:$5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37" i="16"/>
  <c r="O37"/>
  <c r="S9"/>
  <c r="S10"/>
  <c r="S11"/>
  <c r="S12"/>
  <c r="S13"/>
  <c r="S14"/>
  <c r="S15"/>
  <c r="S16"/>
  <c r="S17"/>
  <c r="S18"/>
  <c r="S19"/>
  <c r="S20"/>
  <c r="S21"/>
  <c r="S22"/>
  <c r="S23"/>
  <c r="S24"/>
  <c r="S25"/>
  <c r="S26"/>
  <c r="S27"/>
  <c r="S28"/>
  <c r="S29"/>
  <c r="S30"/>
  <c r="S31"/>
  <c r="S32"/>
  <c r="S33"/>
  <c r="S34"/>
  <c r="S35"/>
  <c r="S36"/>
  <c r="S8"/>
  <c r="R37"/>
  <c r="R9"/>
  <c r="R10"/>
  <c r="R11"/>
  <c r="R12"/>
  <c r="R13"/>
  <c r="R14"/>
  <c r="R15"/>
  <c r="R16"/>
  <c r="R17"/>
  <c r="R18"/>
  <c r="R19"/>
  <c r="R20"/>
  <c r="R21"/>
  <c r="R22"/>
  <c r="R23"/>
  <c r="R24"/>
  <c r="R25"/>
  <c r="R26"/>
  <c r="R27"/>
  <c r="R28"/>
  <c r="R29"/>
  <c r="R30"/>
  <c r="R31"/>
  <c r="R32"/>
  <c r="R33"/>
  <c r="R34"/>
  <c r="R35"/>
  <c r="R36"/>
  <c r="R8"/>
  <c r="Q37"/>
  <c r="Q9"/>
  <c r="Q10"/>
  <c r="Q11"/>
  <c r="Q12"/>
  <c r="Q13"/>
  <c r="Q14"/>
  <c r="Q15"/>
  <c r="Q16"/>
  <c r="Q17"/>
  <c r="Q18"/>
  <c r="Q19"/>
  <c r="Q20"/>
  <c r="Q21"/>
  <c r="Q22"/>
  <c r="Q23"/>
  <c r="Q24"/>
  <c r="Q25"/>
  <c r="Q26"/>
  <c r="Q27"/>
  <c r="Q28"/>
  <c r="Q29"/>
  <c r="Q30"/>
  <c r="Q31"/>
  <c r="Q32"/>
  <c r="Q33"/>
  <c r="Q34"/>
  <c r="Q35"/>
  <c r="Q36"/>
  <c r="Q8"/>
  <c r="P37"/>
  <c r="P9"/>
  <c r="P10"/>
  <c r="P11"/>
  <c r="P12"/>
  <c r="P13"/>
  <c r="P14"/>
  <c r="P15"/>
  <c r="P16"/>
  <c r="P17"/>
  <c r="P18"/>
  <c r="P19"/>
  <c r="P20"/>
  <c r="P21"/>
  <c r="P22"/>
  <c r="P23"/>
  <c r="P24"/>
  <c r="P25"/>
  <c r="P26"/>
  <c r="P27"/>
  <c r="P28"/>
  <c r="P29"/>
  <c r="P30"/>
  <c r="P31"/>
  <c r="P32"/>
  <c r="P33"/>
  <c r="P34"/>
  <c r="P35"/>
  <c r="P36"/>
  <c r="P8"/>
  <c r="O9"/>
  <c r="O10"/>
  <c r="O11"/>
  <c r="O12"/>
  <c r="O13"/>
  <c r="O14"/>
  <c r="O15"/>
  <c r="O16"/>
  <c r="O17"/>
  <c r="O18"/>
  <c r="O19"/>
  <c r="O20"/>
  <c r="O21"/>
  <c r="O22"/>
  <c r="O23"/>
  <c r="O24"/>
  <c r="O25"/>
  <c r="O26"/>
  <c r="O27"/>
  <c r="O28"/>
  <c r="O29"/>
  <c r="O30"/>
  <c r="O31"/>
  <c r="O32"/>
  <c r="O33"/>
  <c r="O34"/>
  <c r="O35"/>
  <c r="O36"/>
  <c r="O8"/>
  <c r="N37"/>
  <c r="N34"/>
  <c r="N8"/>
  <c r="N9"/>
  <c r="N10"/>
  <c r="N11"/>
  <c r="N12"/>
  <c r="N13"/>
  <c r="N14"/>
  <c r="N15"/>
  <c r="N16"/>
  <c r="N17"/>
  <c r="N18"/>
  <c r="N19"/>
  <c r="N20"/>
  <c r="N21"/>
  <c r="N22"/>
  <c r="N23"/>
  <c r="N24"/>
  <c r="N25"/>
  <c r="N26"/>
  <c r="N27"/>
  <c r="N28"/>
  <c r="N29"/>
  <c r="N30"/>
  <c r="N31"/>
  <c r="N32"/>
  <c r="N33"/>
  <c r="N35"/>
  <c r="N36"/>
  <c r="M37"/>
  <c r="M9"/>
  <c r="M10"/>
  <c r="M11"/>
  <c r="M12"/>
  <c r="M13"/>
  <c r="M14"/>
  <c r="M15"/>
  <c r="M16"/>
  <c r="M17"/>
  <c r="M18"/>
  <c r="M19"/>
  <c r="M20"/>
  <c r="M21"/>
  <c r="M22"/>
  <c r="M23"/>
  <c r="M24"/>
  <c r="M25"/>
  <c r="M26"/>
  <c r="M27"/>
  <c r="M28"/>
  <c r="M29"/>
  <c r="M30"/>
  <c r="M31"/>
  <c r="M32"/>
  <c r="M33"/>
  <c r="M34"/>
  <c r="M35"/>
  <c r="M36"/>
  <c r="M8"/>
  <c r="L37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8"/>
  <c r="K37"/>
  <c r="K9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35"/>
  <c r="K36"/>
  <c r="K8"/>
  <c r="J37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8"/>
  <c r="D12" l="1"/>
  <c r="F33"/>
  <c r="F35"/>
  <c r="C37"/>
  <c r="D9"/>
  <c r="D10"/>
  <c r="D11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8"/>
  <c r="S36" i="24"/>
  <c r="O36"/>
  <c r="O8"/>
  <c r="O9"/>
  <c r="O10"/>
  <c r="O11"/>
  <c r="O12"/>
  <c r="O13"/>
  <c r="O14"/>
  <c r="O15"/>
  <c r="O16"/>
  <c r="O17"/>
  <c r="O18"/>
  <c r="O19"/>
  <c r="O20"/>
  <c r="O21"/>
  <c r="O22"/>
  <c r="O23"/>
  <c r="O24"/>
  <c r="O25"/>
  <c r="O26"/>
  <c r="O27"/>
  <c r="O28"/>
  <c r="O29"/>
  <c r="O30"/>
  <c r="O31"/>
  <c r="O32"/>
  <c r="O33"/>
  <c r="O34"/>
  <c r="O35"/>
  <c r="O7"/>
  <c r="L36"/>
  <c r="L8"/>
  <c r="R8" s="1"/>
  <c r="S8" s="1"/>
  <c r="L9"/>
  <c r="R9" s="1"/>
  <c r="S9" s="1"/>
  <c r="L10"/>
  <c r="L11"/>
  <c r="L12"/>
  <c r="R12" s="1"/>
  <c r="S12" s="1"/>
  <c r="L13"/>
  <c r="R13" s="1"/>
  <c r="S13" s="1"/>
  <c r="L14"/>
  <c r="L15"/>
  <c r="L16"/>
  <c r="R16" s="1"/>
  <c r="S16" s="1"/>
  <c r="L17"/>
  <c r="R17" s="1"/>
  <c r="S17" s="1"/>
  <c r="L18"/>
  <c r="L19"/>
  <c r="L20"/>
  <c r="R20" s="1"/>
  <c r="S20" s="1"/>
  <c r="L21"/>
  <c r="R21" s="1"/>
  <c r="S21" s="1"/>
  <c r="L22"/>
  <c r="L23"/>
  <c r="L24"/>
  <c r="R24" s="1"/>
  <c r="S24" s="1"/>
  <c r="L25"/>
  <c r="R25" s="1"/>
  <c r="S25" s="1"/>
  <c r="L26"/>
  <c r="L27"/>
  <c r="L28"/>
  <c r="R28" s="1"/>
  <c r="S28" s="1"/>
  <c r="L29"/>
  <c r="R29" s="1"/>
  <c r="S29" s="1"/>
  <c r="L30"/>
  <c r="L31"/>
  <c r="L32"/>
  <c r="R32" s="1"/>
  <c r="S32" s="1"/>
  <c r="L33"/>
  <c r="R33" s="1"/>
  <c r="S33" s="1"/>
  <c r="L34"/>
  <c r="L35"/>
  <c r="L7"/>
  <c r="H36"/>
  <c r="C36"/>
  <c r="R35"/>
  <c r="S35" s="1"/>
  <c r="J35"/>
  <c r="K35" s="1"/>
  <c r="F35"/>
  <c r="E35"/>
  <c r="D35"/>
  <c r="G35" s="1"/>
  <c r="R34"/>
  <c r="S34" s="1"/>
  <c r="J34"/>
  <c r="K34" s="1"/>
  <c r="F34"/>
  <c r="E34"/>
  <c r="D34"/>
  <c r="G34" s="1"/>
  <c r="J33"/>
  <c r="K33" s="1"/>
  <c r="F33"/>
  <c r="E33"/>
  <c r="D33"/>
  <c r="G33" s="1"/>
  <c r="J32"/>
  <c r="K32" s="1"/>
  <c r="F32"/>
  <c r="E32"/>
  <c r="D32"/>
  <c r="G32" s="1"/>
  <c r="R31"/>
  <c r="S31" s="1"/>
  <c r="J31"/>
  <c r="K31" s="1"/>
  <c r="F31"/>
  <c r="E31"/>
  <c r="D31"/>
  <c r="G31" s="1"/>
  <c r="R30"/>
  <c r="S30" s="1"/>
  <c r="J30"/>
  <c r="K30" s="1"/>
  <c r="F30"/>
  <c r="E30"/>
  <c r="D30"/>
  <c r="G30" s="1"/>
  <c r="J29"/>
  <c r="K29" s="1"/>
  <c r="F29"/>
  <c r="E29"/>
  <c r="D29"/>
  <c r="G29" s="1"/>
  <c r="J28"/>
  <c r="K28" s="1"/>
  <c r="F28"/>
  <c r="E28"/>
  <c r="D28"/>
  <c r="G28" s="1"/>
  <c r="R27"/>
  <c r="S27" s="1"/>
  <c r="J27"/>
  <c r="K27" s="1"/>
  <c r="F27"/>
  <c r="E27"/>
  <c r="D27"/>
  <c r="G27" s="1"/>
  <c r="R26"/>
  <c r="S26" s="1"/>
  <c r="J26"/>
  <c r="K26" s="1"/>
  <c r="F26"/>
  <c r="E26"/>
  <c r="D26"/>
  <c r="G26" s="1"/>
  <c r="J25"/>
  <c r="K25" s="1"/>
  <c r="F25"/>
  <c r="E25"/>
  <c r="D25"/>
  <c r="G25" s="1"/>
  <c r="J24"/>
  <c r="K24" s="1"/>
  <c r="F24"/>
  <c r="E24"/>
  <c r="D24"/>
  <c r="G24" s="1"/>
  <c r="R23"/>
  <c r="S23" s="1"/>
  <c r="J23"/>
  <c r="K23" s="1"/>
  <c r="F23"/>
  <c r="E23"/>
  <c r="D23"/>
  <c r="G23" s="1"/>
  <c r="R22"/>
  <c r="S22" s="1"/>
  <c r="J22"/>
  <c r="K22" s="1"/>
  <c r="F22"/>
  <c r="E22"/>
  <c r="D22"/>
  <c r="G22" s="1"/>
  <c r="J21"/>
  <c r="K21" s="1"/>
  <c r="F21"/>
  <c r="E21"/>
  <c r="D21"/>
  <c r="G21" s="1"/>
  <c r="J20"/>
  <c r="K20" s="1"/>
  <c r="F20"/>
  <c r="E20"/>
  <c r="D20"/>
  <c r="G20" s="1"/>
  <c r="R19"/>
  <c r="S19" s="1"/>
  <c r="J19"/>
  <c r="K19" s="1"/>
  <c r="F19"/>
  <c r="E19"/>
  <c r="D19"/>
  <c r="G19" s="1"/>
  <c r="R18"/>
  <c r="S18" s="1"/>
  <c r="J18"/>
  <c r="K18" s="1"/>
  <c r="F18"/>
  <c r="E18"/>
  <c r="D18"/>
  <c r="G18" s="1"/>
  <c r="J17"/>
  <c r="K17" s="1"/>
  <c r="F17"/>
  <c r="E17"/>
  <c r="D17"/>
  <c r="G17" s="1"/>
  <c r="J16"/>
  <c r="K16" s="1"/>
  <c r="F16"/>
  <c r="E16"/>
  <c r="D16"/>
  <c r="G16" s="1"/>
  <c r="R15"/>
  <c r="S15" s="1"/>
  <c r="J15"/>
  <c r="K15" s="1"/>
  <c r="F15"/>
  <c r="E15"/>
  <c r="D15"/>
  <c r="G15" s="1"/>
  <c r="R14"/>
  <c r="S14" s="1"/>
  <c r="J14"/>
  <c r="K14" s="1"/>
  <c r="F14"/>
  <c r="E14"/>
  <c r="D14"/>
  <c r="G14" s="1"/>
  <c r="J13"/>
  <c r="K13" s="1"/>
  <c r="F13"/>
  <c r="E13"/>
  <c r="D13"/>
  <c r="G13" s="1"/>
  <c r="J12"/>
  <c r="K12" s="1"/>
  <c r="F12"/>
  <c r="E12"/>
  <c r="D12"/>
  <c r="G12" s="1"/>
  <c r="R11"/>
  <c r="S11" s="1"/>
  <c r="J11"/>
  <c r="K11" s="1"/>
  <c r="F11"/>
  <c r="E11"/>
  <c r="D11"/>
  <c r="G11" s="1"/>
  <c r="R10"/>
  <c r="S10" s="1"/>
  <c r="J10"/>
  <c r="K10" s="1"/>
  <c r="F10"/>
  <c r="E10"/>
  <c r="D10"/>
  <c r="G10" s="1"/>
  <c r="J9"/>
  <c r="K9" s="1"/>
  <c r="F9"/>
  <c r="E9"/>
  <c r="D9"/>
  <c r="G9" s="1"/>
  <c r="J8"/>
  <c r="K8" s="1"/>
  <c r="F8"/>
  <c r="E8"/>
  <c r="D8"/>
  <c r="G8" s="1"/>
  <c r="R7"/>
  <c r="S7" s="1"/>
  <c r="J7"/>
  <c r="K7" s="1"/>
  <c r="F7"/>
  <c r="E7"/>
  <c r="E36" s="1"/>
  <c r="D7"/>
  <c r="D36" s="1"/>
  <c r="D37" i="16" l="1"/>
  <c r="R36" i="24"/>
  <c r="G36"/>
  <c r="K36"/>
  <c r="G7"/>
  <c r="C10" i="19" l="1"/>
  <c r="C36" i="18"/>
  <c r="F35"/>
  <c r="E35"/>
  <c r="D35"/>
  <c r="F34"/>
  <c r="E34"/>
  <c r="D34"/>
  <c r="F33"/>
  <c r="E33"/>
  <c r="D33"/>
  <c r="F32"/>
  <c r="E32"/>
  <c r="D32"/>
  <c r="F31"/>
  <c r="E31"/>
  <c r="D31"/>
  <c r="F30"/>
  <c r="E30"/>
  <c r="D30"/>
  <c r="F29"/>
  <c r="E29"/>
  <c r="D29"/>
  <c r="F28"/>
  <c r="E28"/>
  <c r="D28"/>
  <c r="F27"/>
  <c r="E27"/>
  <c r="D27"/>
  <c r="F26"/>
  <c r="E26"/>
  <c r="D26"/>
  <c r="F25"/>
  <c r="E25"/>
  <c r="D25"/>
  <c r="F24"/>
  <c r="E24"/>
  <c r="D24"/>
  <c r="F23"/>
  <c r="E23"/>
  <c r="D23"/>
  <c r="F22"/>
  <c r="E22"/>
  <c r="D22"/>
  <c r="F21"/>
  <c r="E21"/>
  <c r="D21"/>
  <c r="F20"/>
  <c r="E20"/>
  <c r="D20"/>
  <c r="F19"/>
  <c r="E19"/>
  <c r="D19"/>
  <c r="F18"/>
  <c r="E18"/>
  <c r="D18"/>
  <c r="F17"/>
  <c r="E17"/>
  <c r="D17"/>
  <c r="F16"/>
  <c r="E16"/>
  <c r="D16"/>
  <c r="F15"/>
  <c r="E15"/>
  <c r="D15"/>
  <c r="F14"/>
  <c r="E14"/>
  <c r="D14"/>
  <c r="F13"/>
  <c r="E13"/>
  <c r="D13"/>
  <c r="F12"/>
  <c r="E12"/>
  <c r="D12"/>
  <c r="F11"/>
  <c r="E11"/>
  <c r="D11"/>
  <c r="F10"/>
  <c r="E10"/>
  <c r="D10"/>
  <c r="F9"/>
  <c r="E9"/>
  <c r="D9"/>
  <c r="F8"/>
  <c r="E8"/>
  <c r="D8"/>
  <c r="F7"/>
  <c r="F36" s="1"/>
  <c r="E7"/>
  <c r="E36" s="1"/>
  <c r="D7"/>
  <c r="D36" l="1"/>
  <c r="H36" i="1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7"/>
  <c r="C36" l="1"/>
  <c r="I35"/>
  <c r="F35"/>
  <c r="E35"/>
  <c r="D35"/>
  <c r="J35" s="1"/>
  <c r="I34"/>
  <c r="G34"/>
  <c r="F34"/>
  <c r="E34"/>
  <c r="D34"/>
  <c r="J34" s="1"/>
  <c r="J33"/>
  <c r="I33"/>
  <c r="G33"/>
  <c r="F33"/>
  <c r="E33"/>
  <c r="D33"/>
  <c r="J32"/>
  <c r="I32"/>
  <c r="F32"/>
  <c r="E32"/>
  <c r="D32"/>
  <c r="G32" s="1"/>
  <c r="I31"/>
  <c r="F31"/>
  <c r="E31"/>
  <c r="D31"/>
  <c r="J31" s="1"/>
  <c r="I30"/>
  <c r="G30"/>
  <c r="F30"/>
  <c r="E30"/>
  <c r="D30"/>
  <c r="J30" s="1"/>
  <c r="J29"/>
  <c r="I29"/>
  <c r="G29"/>
  <c r="F29"/>
  <c r="E29"/>
  <c r="D29"/>
  <c r="J28"/>
  <c r="I28"/>
  <c r="F28"/>
  <c r="E28"/>
  <c r="D28"/>
  <c r="G28" s="1"/>
  <c r="I27"/>
  <c r="F27"/>
  <c r="E27"/>
  <c r="D27"/>
  <c r="J27" s="1"/>
  <c r="I26"/>
  <c r="G26"/>
  <c r="F26"/>
  <c r="E26"/>
  <c r="D26"/>
  <c r="J26" s="1"/>
  <c r="J25"/>
  <c r="I25"/>
  <c r="G25"/>
  <c r="F25"/>
  <c r="E25"/>
  <c r="D25"/>
  <c r="J24"/>
  <c r="I24"/>
  <c r="F24"/>
  <c r="E24"/>
  <c r="D24"/>
  <c r="G24" s="1"/>
  <c r="I23"/>
  <c r="F23"/>
  <c r="E23"/>
  <c r="D23"/>
  <c r="J23" s="1"/>
  <c r="I22"/>
  <c r="G22"/>
  <c r="F22"/>
  <c r="E22"/>
  <c r="D22"/>
  <c r="J22" s="1"/>
  <c r="J21"/>
  <c r="I21"/>
  <c r="G21"/>
  <c r="F21"/>
  <c r="E21"/>
  <c r="D21"/>
  <c r="J20"/>
  <c r="I20"/>
  <c r="F20"/>
  <c r="E20"/>
  <c r="D20"/>
  <c r="G20" s="1"/>
  <c r="I19"/>
  <c r="F19"/>
  <c r="E19"/>
  <c r="D19"/>
  <c r="J19" s="1"/>
  <c r="I18"/>
  <c r="G18"/>
  <c r="F18"/>
  <c r="E18"/>
  <c r="D18"/>
  <c r="J18" s="1"/>
  <c r="J17"/>
  <c r="I17"/>
  <c r="G17"/>
  <c r="F17"/>
  <c r="E17"/>
  <c r="D17"/>
  <c r="J16"/>
  <c r="I16"/>
  <c r="G16"/>
  <c r="F16"/>
  <c r="E16"/>
  <c r="D16"/>
  <c r="I15"/>
  <c r="F15"/>
  <c r="E15"/>
  <c r="D15"/>
  <c r="J15" s="1"/>
  <c r="I14"/>
  <c r="G14"/>
  <c r="F14"/>
  <c r="E14"/>
  <c r="D14"/>
  <c r="J14" s="1"/>
  <c r="J13"/>
  <c r="I13"/>
  <c r="G13"/>
  <c r="F13"/>
  <c r="E13"/>
  <c r="D13"/>
  <c r="J12"/>
  <c r="I12"/>
  <c r="F12"/>
  <c r="E12"/>
  <c r="D12"/>
  <c r="G12" s="1"/>
  <c r="I11"/>
  <c r="F11"/>
  <c r="E11"/>
  <c r="D11"/>
  <c r="J11" s="1"/>
  <c r="I10"/>
  <c r="G10"/>
  <c r="F10"/>
  <c r="E10"/>
  <c r="D10"/>
  <c r="J10" s="1"/>
  <c r="J9"/>
  <c r="I9"/>
  <c r="G9"/>
  <c r="F9"/>
  <c r="E9"/>
  <c r="D9"/>
  <c r="J8"/>
  <c r="I8"/>
  <c r="G8"/>
  <c r="F8"/>
  <c r="E8"/>
  <c r="D8"/>
  <c r="I7"/>
  <c r="I36" s="1"/>
  <c r="F7"/>
  <c r="F36" s="1"/>
  <c r="E7"/>
  <c r="E36" s="1"/>
  <c r="D7"/>
  <c r="J7" s="1"/>
  <c r="H23" i="16"/>
  <c r="H29"/>
  <c r="H33"/>
  <c r="H30"/>
  <c r="F24"/>
  <c r="F10"/>
  <c r="F25"/>
  <c r="F19"/>
  <c r="F27"/>
  <c r="F22"/>
  <c r="F8"/>
  <c r="H9"/>
  <c r="H10"/>
  <c r="H11"/>
  <c r="H12"/>
  <c r="H13"/>
  <c r="H14"/>
  <c r="H15"/>
  <c r="H16"/>
  <c r="H17"/>
  <c r="H18"/>
  <c r="H19"/>
  <c r="H20"/>
  <c r="H21"/>
  <c r="H22"/>
  <c r="H24"/>
  <c r="H25"/>
  <c r="H26"/>
  <c r="H27"/>
  <c r="H28"/>
  <c r="H31"/>
  <c r="H32"/>
  <c r="H34"/>
  <c r="H35"/>
  <c r="H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I33" s="1"/>
  <c r="G34"/>
  <c r="G35"/>
  <c r="G36"/>
  <c r="G8"/>
  <c r="G37" s="1"/>
  <c r="F9"/>
  <c r="F11"/>
  <c r="F12"/>
  <c r="F13"/>
  <c r="F14"/>
  <c r="F15"/>
  <c r="F16"/>
  <c r="F17"/>
  <c r="F18"/>
  <c r="F20"/>
  <c r="F21"/>
  <c r="F23"/>
  <c r="I23" s="1"/>
  <c r="F26"/>
  <c r="F28"/>
  <c r="F29"/>
  <c r="I29" s="1"/>
  <c r="F30"/>
  <c r="I30" s="1"/>
  <c r="F31"/>
  <c r="F32"/>
  <c r="F34"/>
  <c r="F36"/>
  <c r="I36" s="1"/>
  <c r="F37" l="1"/>
  <c r="I35"/>
  <c r="I28"/>
  <c r="I24"/>
  <c r="I19"/>
  <c r="I15"/>
  <c r="I11"/>
  <c r="I31"/>
  <c r="I25"/>
  <c r="I20"/>
  <c r="I16"/>
  <c r="I12"/>
  <c r="I8"/>
  <c r="I32"/>
  <c r="I26"/>
  <c r="I21"/>
  <c r="I17"/>
  <c r="I13"/>
  <c r="I9"/>
  <c r="I34"/>
  <c r="I27"/>
  <c r="I22"/>
  <c r="I18"/>
  <c r="I14"/>
  <c r="I10"/>
  <c r="H37"/>
  <c r="I37" s="1"/>
  <c r="J36" i="17"/>
  <c r="G7"/>
  <c r="G11"/>
  <c r="G15"/>
  <c r="G19"/>
  <c r="G23"/>
  <c r="G27"/>
  <c r="G31"/>
  <c r="G35"/>
  <c r="D36"/>
  <c r="E37" i="16"/>
  <c r="G36" i="17" l="1"/>
</calcChain>
</file>

<file path=xl/sharedStrings.xml><?xml version="1.0" encoding="utf-8"?>
<sst xmlns="http://schemas.openxmlformats.org/spreadsheetml/2006/main" count="365" uniqueCount="86">
  <si>
    <t>iapk;r dk uke</t>
  </si>
  <si>
    <t xml:space="preserve">ccqvku </t>
  </si>
  <si>
    <t xml:space="preserve">uokcxat </t>
  </si>
  <si>
    <t xml:space="preserve">e/kqjk if'pe </t>
  </si>
  <si>
    <t xml:space="preserve">c&lt;sikjk </t>
  </si>
  <si>
    <t xml:space="preserve">iFkjkgk </t>
  </si>
  <si>
    <t xml:space="preserve">clefr;k </t>
  </si>
  <si>
    <t xml:space="preserve">iyklh </t>
  </si>
  <si>
    <t xml:space="preserve">jsokgh </t>
  </si>
  <si>
    <t>rkexat</t>
  </si>
  <si>
    <t>cMgkjk</t>
  </si>
  <si>
    <t xml:space="preserve">e/kqjk nf{k.k </t>
  </si>
  <si>
    <t xml:space="preserve">QÙksgiqj </t>
  </si>
  <si>
    <t xml:space="preserve">fiBkSjk </t>
  </si>
  <si>
    <t>vapjk</t>
  </si>
  <si>
    <t xml:space="preserve">ekfudiqj </t>
  </si>
  <si>
    <t xml:space="preserve">csyk </t>
  </si>
  <si>
    <t xml:space="preserve">[kSjk </t>
  </si>
  <si>
    <t xml:space="preserve">jke?kkV dkss'kdkiqj </t>
  </si>
  <si>
    <t xml:space="preserve">ukFkiqj </t>
  </si>
  <si>
    <t xml:space="preserve">e/kjk mÙkj </t>
  </si>
  <si>
    <t xml:space="preserve">njxkghxat </t>
  </si>
  <si>
    <t xml:space="preserve">Qjgh </t>
  </si>
  <si>
    <t xml:space="preserve">[kkcng </t>
  </si>
  <si>
    <t>fejnkSy</t>
  </si>
  <si>
    <t xml:space="preserve">xks[kykiqj </t>
  </si>
  <si>
    <t>Hkaxgh</t>
  </si>
  <si>
    <t>ikslnkgk</t>
  </si>
  <si>
    <t>lksukiqj</t>
  </si>
  <si>
    <t>xksMjkgk fo'kuiqj</t>
  </si>
  <si>
    <t>iz[k.M d`f"k inkf/kdkjh
ujirxtA</t>
  </si>
  <si>
    <r>
      <t xml:space="preserve">dqy </t>
    </r>
    <r>
      <rPr>
        <sz val="14"/>
        <color theme="1"/>
        <rFont val="Kruti Dev 010"/>
      </rPr>
      <t>¾</t>
    </r>
  </si>
  <si>
    <t>dza0</t>
  </si>
  <si>
    <t>dk;kZy; iz[kaM d`f"k inkf/kdkjh] ujirxat</t>
  </si>
  <si>
    <t xml:space="preserve">Qly d uke </t>
  </si>
  <si>
    <t>jdck</t>
  </si>
  <si>
    <t>iapk;r dk dqy vPNkfnr jdok 
¼gs0½ esa</t>
  </si>
  <si>
    <t>xsgw¡</t>
  </si>
  <si>
    <t>eDdk</t>
  </si>
  <si>
    <t>vU;</t>
  </si>
  <si>
    <t>izfrosfnr frfFk ls iwoZ dVuh dk jdok ¼gs0½</t>
  </si>
  <si>
    <t>izfrosfnr frfFk dks dVuh dk jdck ¼gs0½</t>
  </si>
  <si>
    <t>dVkbZ dk Jksr ¼dEckbu gjcslVj@jhij deckbZuMj@LFkkubZ etnwj½</t>
  </si>
  <si>
    <t>lksly fMlVsulu dk ikyu ¼gkW@ugha½</t>
  </si>
  <si>
    <t>dVuh dk izfr'kr</t>
  </si>
  <si>
    <t>vH;qfDRk</t>
  </si>
  <si>
    <t xml:space="preserve">jch 2019&amp;20 esa fofHkUu Qlyksa dVuh lacaf/kr izfrosnu </t>
  </si>
  <si>
    <t>iz[k.M %&amp; ujirxat</t>
  </si>
  <si>
    <t>dqy vkPNkfnr jdok ¼gs0½</t>
  </si>
  <si>
    <t>LFkkuh; etnwj</t>
  </si>
  <si>
    <t>LFkkuh; etnwj@jhij de ckbZUMj</t>
  </si>
  <si>
    <t>gk¡</t>
  </si>
  <si>
    <t>iz[k.M %&amp; ujirxat                                                                     izfrosnu dh frfFk %&amp; 13-04-2020</t>
  </si>
  <si>
    <r>
      <t xml:space="preserve">          dqy </t>
    </r>
    <r>
      <rPr>
        <sz val="14"/>
        <color theme="1"/>
        <rFont val="Kruti Dev 010"/>
      </rPr>
      <t>¾</t>
    </r>
  </si>
  <si>
    <t>47.5%</t>
  </si>
  <si>
    <t>iz[k.M %&amp; ujirxat                                                                 izfrosnu dh frfFk %&amp; -----------------------------</t>
  </si>
  <si>
    <t>Ekkfudiqj</t>
  </si>
  <si>
    <t xml:space="preserve">vapjk </t>
  </si>
  <si>
    <t>iFkjkgk</t>
  </si>
  <si>
    <t>dqy</t>
  </si>
  <si>
    <t>dqy`</t>
  </si>
  <si>
    <t>dqy xsg¡w dVuh dk izfr'kr</t>
  </si>
  <si>
    <r>
      <t xml:space="preserve">dqy xsg¡w dVuh
</t>
    </r>
    <r>
      <rPr>
        <sz val="12"/>
        <color theme="1"/>
        <rFont val="Calibri"/>
        <family val="2"/>
        <scheme val="minor"/>
      </rPr>
      <t>(7+11)</t>
    </r>
    <r>
      <rPr>
        <sz val="12"/>
        <color theme="1"/>
        <rFont val="Kruti Dev 010"/>
      </rPr>
      <t xml:space="preserve"> </t>
    </r>
  </si>
  <si>
    <t xml:space="preserve">                     Kkikad -----------------          fnukad -----------------
         izfrfyfi %&amp; ftyk d`f"k inkf/kdkjh] vjfj;k dks lwpukFkZ lefiZrA</t>
  </si>
  <si>
    <t>``</t>
  </si>
  <si>
    <t>lksly fMlVsulu dk ikyu ¼gk¡@ugha½</t>
  </si>
  <si>
    <t>iz[k.M %&amp; ujirxat                                                                izfrosnu dh frfFk %&amp; 16-04-2020</t>
  </si>
  <si>
    <t>iapk;r dk dqy  jdok 
¼gs0½ esa</t>
  </si>
  <si>
    <t>iapk;r dk dqy  d`f"k ;ksX; jdok 
¼gs0½ esa</t>
  </si>
  <si>
    <t>tkS</t>
  </si>
  <si>
    <t>ljlksa @ jkbZ</t>
  </si>
  <si>
    <t>rhlh</t>
  </si>
  <si>
    <t>lw;Zeq[kh ¼jch½</t>
  </si>
  <si>
    <t>puk</t>
  </si>
  <si>
    <t>elwj</t>
  </si>
  <si>
    <t>eVj</t>
  </si>
  <si>
    <t>vU; nygu</t>
  </si>
  <si>
    <t>dqy rsygu</t>
  </si>
  <si>
    <t>dqy nygu</t>
  </si>
  <si>
    <t>rsygu</t>
  </si>
  <si>
    <t>nygu</t>
  </si>
  <si>
    <r>
      <t xml:space="preserve">dqy vkPNkfnr jdok ¼gs0½ </t>
    </r>
    <r>
      <rPr>
        <b/>
        <sz val="28"/>
        <color theme="1"/>
        <rFont val="Calibri"/>
        <family val="2"/>
        <scheme val="minor"/>
      </rPr>
      <t>2019-20</t>
    </r>
  </si>
  <si>
    <r>
      <t xml:space="preserve">iapk;r dk dqy vPNkfnr jdok 
jch ekSle¼gs0½ esa </t>
    </r>
    <r>
      <rPr>
        <sz val="12"/>
        <color theme="1"/>
        <rFont val="Calibri"/>
        <family val="2"/>
        <scheme val="minor"/>
      </rPr>
      <t>2019-20</t>
    </r>
  </si>
  <si>
    <t xml:space="preserve">jch 2019&amp;20 esa fofHkUu Qlyksa ds vkPNknu lacaf/kr izfrosnu </t>
  </si>
  <si>
    <r>
      <t xml:space="preserve">dqy </t>
    </r>
    <r>
      <rPr>
        <b/>
        <sz val="12"/>
        <color theme="1"/>
        <rFont val="Kruti Dev 010"/>
      </rPr>
      <t/>
    </r>
  </si>
  <si>
    <r>
      <t xml:space="preserve">vU; </t>
    </r>
    <r>
      <rPr>
        <b/>
        <sz val="12"/>
        <color theme="1"/>
        <rFont val="Kruti Dev 010"/>
      </rPr>
      <t>¼</t>
    </r>
    <r>
      <rPr>
        <b/>
        <sz val="9"/>
        <color theme="1"/>
        <rFont val="Calibri"/>
        <family val="2"/>
        <scheme val="minor"/>
      </rPr>
      <t>10+14+19</t>
    </r>
    <r>
      <rPr>
        <b/>
        <sz val="12"/>
        <color theme="1"/>
        <rFont val="Kruti Dev 010"/>
      </rPr>
      <t>½</t>
    </r>
  </si>
</sst>
</file>

<file path=xl/styles.xml><?xml version="1.0" encoding="utf-8"?>
<styleSheet xmlns="http://schemas.openxmlformats.org/spreadsheetml/2006/main">
  <fonts count="23">
    <font>
      <sz val="11"/>
      <color theme="1"/>
      <name val="Calibri"/>
      <family val="2"/>
      <scheme val="minor"/>
    </font>
    <font>
      <sz val="16"/>
      <color theme="1"/>
      <name val="Kruti Dev 010"/>
    </font>
    <font>
      <sz val="14"/>
      <color theme="1"/>
      <name val="Kruti Dev 010"/>
    </font>
    <font>
      <sz val="24"/>
      <color theme="1"/>
      <name val="Kruti Dev 010"/>
    </font>
    <font>
      <sz val="12"/>
      <color theme="1"/>
      <name val="Kruti Dev 010"/>
    </font>
    <font>
      <sz val="11"/>
      <color theme="1"/>
      <name val="Kruti Dev 010"/>
    </font>
    <font>
      <sz val="13"/>
      <color theme="1"/>
      <name val="Kruti Dev 010"/>
    </font>
    <font>
      <b/>
      <sz val="14"/>
      <color theme="1"/>
      <name val="Calibri"/>
      <family val="2"/>
      <scheme val="minor"/>
    </font>
    <font>
      <b/>
      <sz val="14"/>
      <color theme="1"/>
      <name val="Kruti Dev 010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4"/>
      <color theme="1"/>
      <name val="Kruti Dev 010"/>
    </font>
    <font>
      <b/>
      <sz val="18"/>
      <color theme="1"/>
      <name val="Kruti Dev 010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sz val="28"/>
      <color theme="1"/>
      <name val="Kruti Dev 010"/>
    </font>
    <font>
      <sz val="14"/>
      <name val="Kruti Dev 010"/>
    </font>
    <font>
      <b/>
      <sz val="28"/>
      <color theme="1"/>
      <name val="Calibri"/>
      <family val="2"/>
      <scheme val="minor"/>
    </font>
    <font>
      <b/>
      <sz val="26"/>
      <color theme="1"/>
      <name val="Kruti Dev 010"/>
    </font>
    <font>
      <b/>
      <sz val="16"/>
      <color theme="1"/>
      <name val="Kruti Dev 010"/>
    </font>
    <font>
      <b/>
      <sz val="9"/>
      <color theme="1"/>
      <name val="Calibri"/>
      <family val="2"/>
      <scheme val="minor"/>
    </font>
    <font>
      <b/>
      <sz val="12"/>
      <color theme="1"/>
      <name val="Kruti Dev 010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5" fillId="0" borderId="0" applyNumberFormat="0" applyFill="0" applyBorder="0" applyAlignment="0" applyProtection="0">
      <alignment vertical="top"/>
      <protection locked="0"/>
    </xf>
  </cellStyleXfs>
  <cellXfs count="104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5" fillId="0" borderId="0" xfId="0" applyFont="1"/>
    <xf numFmtId="0" fontId="3" fillId="0" borderId="0" xfId="0" applyFont="1" applyBorder="1" applyAlignment="1">
      <alignment vertical="center"/>
    </xf>
    <xf numFmtId="0" fontId="0" fillId="0" borderId="0" xfId="0" applyBorder="1"/>
    <xf numFmtId="0" fontId="5" fillId="0" borderId="0" xfId="0" applyFont="1" applyBorder="1"/>
    <xf numFmtId="0" fontId="2" fillId="0" borderId="3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4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3" fillId="0" borderId="0" xfId="0" applyFont="1"/>
    <xf numFmtId="0" fontId="2" fillId="0" borderId="2" xfId="0" applyFont="1" applyBorder="1" applyAlignment="1">
      <alignment horizontal="center" vertical="center"/>
    </xf>
    <xf numFmtId="49" fontId="7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2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2" fontId="10" fillId="0" borderId="1" xfId="0" applyNumberFormat="1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9" fontId="9" fillId="0" borderId="1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2" fontId="8" fillId="0" borderId="0" xfId="0" applyNumberFormat="1" applyFont="1" applyBorder="1" applyAlignment="1">
      <alignment horizontal="center" vertical="center"/>
    </xf>
    <xf numFmtId="2" fontId="0" fillId="0" borderId="0" xfId="0" applyNumberFormat="1"/>
    <xf numFmtId="2" fontId="6" fillId="0" borderId="0" xfId="0" applyNumberFormat="1" applyFont="1" applyAlignment="1">
      <alignment vertical="center"/>
    </xf>
    <xf numFmtId="0" fontId="2" fillId="0" borderId="3" xfId="0" applyNumberFormat="1" applyFont="1" applyBorder="1" applyAlignment="1">
      <alignment horizontal="center" vertical="center" wrapText="1"/>
    </xf>
    <xf numFmtId="2" fontId="9" fillId="0" borderId="1" xfId="0" applyNumberFormat="1" applyFont="1" applyBorder="1" applyAlignment="1">
      <alignment horizontal="center" vertical="center" wrapText="1"/>
    </xf>
    <xf numFmtId="0" fontId="4" fillId="0" borderId="1" xfId="0" quotePrefix="1" applyFont="1" applyBorder="1" applyAlignment="1">
      <alignment horizontal="center" vertical="center" wrapText="1"/>
    </xf>
    <xf numFmtId="2" fontId="0" fillId="0" borderId="1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9" fillId="0" borderId="1" xfId="0" applyNumberFormat="1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2" fontId="0" fillId="0" borderId="0" xfId="0" applyNumberFormat="1" applyBorder="1"/>
    <xf numFmtId="49" fontId="0" fillId="0" borderId="0" xfId="0" applyNumberFormat="1"/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2" fontId="14" fillId="0" borderId="1" xfId="0" applyNumberFormat="1" applyFont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Font="1" applyBorder="1"/>
    <xf numFmtId="2" fontId="0" fillId="0" borderId="1" xfId="0" applyNumberFormat="1" applyFont="1" applyBorder="1"/>
    <xf numFmtId="2" fontId="7" fillId="0" borderId="1" xfId="0" applyNumberFormat="1" applyFont="1" applyBorder="1"/>
    <xf numFmtId="0" fontId="17" fillId="0" borderId="1" xfId="1" applyFont="1" applyBorder="1" applyAlignment="1" applyProtection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2" fontId="13" fillId="0" borderId="1" xfId="0" applyNumberFormat="1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1" fillId="0" borderId="6" xfId="0" applyFont="1" applyBorder="1" applyAlignment="1">
      <alignment horizontal="left" vertical="top" wrapText="1"/>
    </xf>
    <xf numFmtId="0" fontId="2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/>
    </xf>
    <xf numFmtId="0" fontId="12" fillId="0" borderId="6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4" fillId="0" borderId="8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/>
    </xf>
    <xf numFmtId="0" fontId="20" fillId="0" borderId="6" xfId="0" applyFont="1" applyBorder="1" applyAlignment="1">
      <alignment horizontal="left" vertical="top" wrapText="1"/>
    </xf>
    <xf numFmtId="0" fontId="12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top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44"/>
  <sheetViews>
    <sheetView tabSelected="1" workbookViewId="0">
      <selection activeCell="E8" sqref="E8"/>
    </sheetView>
  </sheetViews>
  <sheetFormatPr defaultRowHeight="15"/>
  <cols>
    <col min="1" max="1" width="5.7109375" customWidth="1"/>
    <col min="2" max="2" width="14.5703125" customWidth="1"/>
    <col min="3" max="3" width="13.42578125" customWidth="1"/>
    <col min="4" max="4" width="13" customWidth="1"/>
    <col min="5" max="5" width="10.5703125" customWidth="1"/>
    <col min="6" max="6" width="9.5703125" customWidth="1"/>
    <col min="7" max="7" width="8.7109375" customWidth="1"/>
    <col min="8" max="8" width="10" customWidth="1"/>
    <col min="9" max="9" width="10.28515625" customWidth="1"/>
    <col min="11" max="11" width="8.85546875" customWidth="1"/>
    <col min="12" max="12" width="7.85546875" customWidth="1"/>
    <col min="13" max="13" width="8" customWidth="1"/>
    <col min="18" max="18" width="8.140625" customWidth="1"/>
    <col min="19" max="19" width="10.7109375" customWidth="1"/>
  </cols>
  <sheetData>
    <row r="1" spans="1:20" ht="30.75" customHeight="1">
      <c r="A1" s="98" t="s">
        <v>33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</row>
    <row r="2" spans="1:20" ht="24" customHeight="1">
      <c r="A2" s="103" t="s">
        <v>83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</row>
    <row r="3" spans="1:20" ht="24" customHeight="1">
      <c r="A3" s="99" t="s">
        <v>47</v>
      </c>
      <c r="B3" s="99"/>
      <c r="C3" s="99"/>
      <c r="D3" s="99"/>
      <c r="E3" s="99"/>
      <c r="F3" s="99"/>
      <c r="G3" s="99"/>
      <c r="H3" s="99"/>
      <c r="I3" s="99"/>
      <c r="J3" s="4"/>
      <c r="K3" s="4"/>
      <c r="L3" s="4"/>
      <c r="M3" s="4"/>
      <c r="N3" s="4"/>
      <c r="O3" s="4"/>
      <c r="P3" s="4"/>
    </row>
    <row r="4" spans="1:20" ht="57.75" customHeight="1">
      <c r="A4" s="78" t="s">
        <v>32</v>
      </c>
      <c r="B4" s="73" t="s">
        <v>0</v>
      </c>
      <c r="C4" s="78" t="s">
        <v>67</v>
      </c>
      <c r="D4" s="78" t="s">
        <v>68</v>
      </c>
      <c r="E4" s="92" t="s">
        <v>82</v>
      </c>
      <c r="F4" s="70" t="s">
        <v>81</v>
      </c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2"/>
    </row>
    <row r="5" spans="1:20" ht="23.25" customHeight="1">
      <c r="A5" s="79"/>
      <c r="B5" s="81"/>
      <c r="C5" s="79"/>
      <c r="D5" s="79"/>
      <c r="E5" s="97"/>
      <c r="F5" s="100" t="s">
        <v>37</v>
      </c>
      <c r="G5" s="100" t="s">
        <v>38</v>
      </c>
      <c r="H5" s="100" t="s">
        <v>85</v>
      </c>
      <c r="I5" s="100" t="s">
        <v>84</v>
      </c>
      <c r="J5" s="101" t="s">
        <v>69</v>
      </c>
      <c r="K5" s="67" t="s">
        <v>79</v>
      </c>
      <c r="L5" s="68"/>
      <c r="M5" s="68"/>
      <c r="N5" s="69"/>
      <c r="O5" s="67" t="s">
        <v>80</v>
      </c>
      <c r="P5" s="68"/>
      <c r="Q5" s="68"/>
      <c r="R5" s="68"/>
      <c r="S5" s="69"/>
      <c r="T5" s="59"/>
    </row>
    <row r="6" spans="1:20" ht="39.75" customHeight="1">
      <c r="A6" s="80"/>
      <c r="B6" s="74"/>
      <c r="C6" s="80"/>
      <c r="D6" s="80"/>
      <c r="E6" s="93"/>
      <c r="F6" s="100"/>
      <c r="G6" s="100"/>
      <c r="H6" s="100"/>
      <c r="I6" s="100"/>
      <c r="J6" s="102"/>
      <c r="K6" s="64" t="s">
        <v>70</v>
      </c>
      <c r="L6" s="10" t="s">
        <v>71</v>
      </c>
      <c r="M6" s="51" t="s">
        <v>72</v>
      </c>
      <c r="N6" s="51" t="s">
        <v>77</v>
      </c>
      <c r="O6" s="10" t="s">
        <v>73</v>
      </c>
      <c r="P6" s="10" t="s">
        <v>74</v>
      </c>
      <c r="Q6" s="10" t="s">
        <v>75</v>
      </c>
      <c r="R6" s="51" t="s">
        <v>76</v>
      </c>
      <c r="S6" s="51" t="s">
        <v>78</v>
      </c>
      <c r="T6" s="60"/>
    </row>
    <row r="7" spans="1:20" ht="20.25" customHeight="1">
      <c r="A7" s="17">
        <v>1</v>
      </c>
      <c r="B7" s="18">
        <v>2</v>
      </c>
      <c r="C7" s="18">
        <v>3</v>
      </c>
      <c r="D7" s="18">
        <v>4</v>
      </c>
      <c r="E7" s="17">
        <v>5</v>
      </c>
      <c r="F7" s="17">
        <v>6</v>
      </c>
      <c r="G7" s="17">
        <v>7</v>
      </c>
      <c r="H7" s="50">
        <v>8</v>
      </c>
      <c r="I7" s="50">
        <v>9</v>
      </c>
      <c r="J7" s="50">
        <v>10</v>
      </c>
      <c r="K7" s="50">
        <v>11</v>
      </c>
      <c r="L7" s="50">
        <v>12</v>
      </c>
      <c r="M7" s="50">
        <v>13</v>
      </c>
      <c r="N7" s="50">
        <v>14</v>
      </c>
      <c r="O7" s="50">
        <v>15</v>
      </c>
      <c r="P7" s="50">
        <v>16</v>
      </c>
      <c r="Q7" s="50">
        <v>17</v>
      </c>
      <c r="R7" s="50">
        <v>18</v>
      </c>
      <c r="S7" s="50">
        <v>19</v>
      </c>
      <c r="T7" s="59"/>
    </row>
    <row r="8" spans="1:20" ht="24.95" customHeight="1">
      <c r="A8" s="10">
        <v>1</v>
      </c>
      <c r="B8" s="10" t="s">
        <v>14</v>
      </c>
      <c r="C8" s="52">
        <v>1860.38</v>
      </c>
      <c r="D8" s="57">
        <f>C8*60/100</f>
        <v>1116.2280000000001</v>
      </c>
      <c r="E8" s="52">
        <v>621</v>
      </c>
      <c r="F8" s="19">
        <f>E8*32.25/100</f>
        <v>200.27250000000001</v>
      </c>
      <c r="G8" s="19">
        <f>E8*50/100</f>
        <v>310.5</v>
      </c>
      <c r="H8" s="19">
        <f>E8*17.75/100</f>
        <v>110.22750000000001</v>
      </c>
      <c r="I8" s="19">
        <f>SUM(F8:H8)</f>
        <v>621</v>
      </c>
      <c r="J8" s="19">
        <f>H8*2.3033/100</f>
        <v>2.5388700075000004</v>
      </c>
      <c r="K8" s="19">
        <f>H8*28.1616/100</f>
        <v>31.041827640000001</v>
      </c>
      <c r="L8" s="19">
        <f>H8*9.8652/100</f>
        <v>10.874163330000002</v>
      </c>
      <c r="M8" s="19">
        <f>H8*4.6066/100</f>
        <v>5.0777400150000007</v>
      </c>
      <c r="N8" s="19">
        <f>SUM(K8:M8)</f>
        <v>46.993730985000006</v>
      </c>
      <c r="O8" s="19">
        <f>H8*14.4285/100</f>
        <v>15.904174837499999</v>
      </c>
      <c r="P8" s="19">
        <f>H8*20.2086/100</f>
        <v>22.275434565000001</v>
      </c>
      <c r="Q8" s="19">
        <f>H8*5.78/100</f>
        <v>6.3711495000000005</v>
      </c>
      <c r="R8" s="19">
        <f>H8*14.6458/100</f>
        <v>16.143699195</v>
      </c>
      <c r="S8" s="19">
        <f>SUM(O8:R8)</f>
        <v>60.694458097500004</v>
      </c>
      <c r="T8" s="61"/>
    </row>
    <row r="9" spans="1:20" ht="24.95" customHeight="1">
      <c r="A9" s="10">
        <v>2</v>
      </c>
      <c r="B9" s="6" t="s">
        <v>1</v>
      </c>
      <c r="C9" s="53">
        <v>1335.27</v>
      </c>
      <c r="D9" s="57">
        <f t="shared" ref="D9:D36" si="0">C9*60/100</f>
        <v>801.16199999999992</v>
      </c>
      <c r="E9" s="53">
        <v>445</v>
      </c>
      <c r="F9" s="19">
        <f t="shared" ref="F9:F36" si="1">E9*32.24/100</f>
        <v>143.46800000000002</v>
      </c>
      <c r="G9" s="19">
        <f t="shared" ref="G9:G36" si="2">E9*50/100</f>
        <v>222.5</v>
      </c>
      <c r="H9" s="19">
        <f t="shared" ref="H9:H35" si="3">E9*17.75/100</f>
        <v>78.987499999999997</v>
      </c>
      <c r="I9" s="19">
        <f t="shared" ref="I9:I37" si="4">SUM(F9:H9)</f>
        <v>444.95550000000003</v>
      </c>
      <c r="J9" s="19">
        <f t="shared" ref="J9:J36" si="5">H9*2.3033/100</f>
        <v>1.8193190874999998</v>
      </c>
      <c r="K9" s="19">
        <f t="shared" ref="K9:K36" si="6">H9*28.1616/100</f>
        <v>22.244143799999996</v>
      </c>
      <c r="L9" s="19">
        <f t="shared" ref="L9:L36" si="7">H9*9.8652/100</f>
        <v>7.7922748500000001</v>
      </c>
      <c r="M9" s="19">
        <f t="shared" ref="M9:M36" si="8">H9*4.6066/100</f>
        <v>3.6386381749999996</v>
      </c>
      <c r="N9" s="19">
        <f t="shared" ref="N9:N36" si="9">SUM(K9:M9)</f>
        <v>33.675056824999992</v>
      </c>
      <c r="O9" s="19">
        <f t="shared" ref="O9:O36" si="10">H9*14.4285/100</f>
        <v>11.396711437499999</v>
      </c>
      <c r="P9" s="19">
        <f t="shared" ref="P9:P36" si="11">H9*20.2086/100</f>
        <v>15.962267924999999</v>
      </c>
      <c r="Q9" s="19">
        <f t="shared" ref="Q9:Q36" si="12">H9*5.78/100</f>
        <v>4.5654775000000001</v>
      </c>
      <c r="R9" s="19">
        <f t="shared" ref="R9:R36" si="13">H9*14.6458/100</f>
        <v>11.568351274999999</v>
      </c>
      <c r="S9" s="19">
        <f t="shared" ref="S9:S36" si="14">SUM(O9:R9)</f>
        <v>43.492808137499999</v>
      </c>
      <c r="T9" s="61"/>
    </row>
    <row r="10" spans="1:20" ht="24.95" customHeight="1">
      <c r="A10" s="10">
        <v>3</v>
      </c>
      <c r="B10" s="10" t="s">
        <v>4</v>
      </c>
      <c r="C10" s="52">
        <v>2883.87</v>
      </c>
      <c r="D10" s="57">
        <f t="shared" si="0"/>
        <v>1730.3219999999999</v>
      </c>
      <c r="E10" s="52">
        <v>961</v>
      </c>
      <c r="F10" s="19">
        <f>E10*32.28/100</f>
        <v>310.21080000000001</v>
      </c>
      <c r="G10" s="19">
        <f t="shared" si="2"/>
        <v>480.5</v>
      </c>
      <c r="H10" s="19">
        <f t="shared" si="3"/>
        <v>170.57749999999999</v>
      </c>
      <c r="I10" s="19">
        <f t="shared" si="4"/>
        <v>961.28830000000005</v>
      </c>
      <c r="J10" s="19">
        <f t="shared" si="5"/>
        <v>3.9289115574999998</v>
      </c>
      <c r="K10" s="19">
        <f t="shared" si="6"/>
        <v>48.037353239999995</v>
      </c>
      <c r="L10" s="19">
        <f t="shared" si="7"/>
        <v>16.827811529999998</v>
      </c>
      <c r="M10" s="19">
        <f t="shared" si="8"/>
        <v>7.8578231149999995</v>
      </c>
      <c r="N10" s="19">
        <f t="shared" si="9"/>
        <v>72.722987884999995</v>
      </c>
      <c r="O10" s="19">
        <f t="shared" si="10"/>
        <v>24.611774587499998</v>
      </c>
      <c r="P10" s="19">
        <f t="shared" si="11"/>
        <v>34.471324664999997</v>
      </c>
      <c r="Q10" s="19">
        <f t="shared" si="12"/>
        <v>9.8593794999999993</v>
      </c>
      <c r="R10" s="19">
        <f t="shared" si="13"/>
        <v>24.982439494999998</v>
      </c>
      <c r="S10" s="19">
        <f t="shared" si="14"/>
        <v>93.924918247499988</v>
      </c>
      <c r="T10" s="61"/>
    </row>
    <row r="11" spans="1:20" ht="24.95" customHeight="1">
      <c r="A11" s="10">
        <v>4</v>
      </c>
      <c r="B11" s="10" t="s">
        <v>10</v>
      </c>
      <c r="C11" s="52">
        <v>1837.48</v>
      </c>
      <c r="D11" s="57">
        <f t="shared" si="0"/>
        <v>1102.4880000000001</v>
      </c>
      <c r="E11" s="52">
        <v>612</v>
      </c>
      <c r="F11" s="19">
        <f t="shared" si="1"/>
        <v>197.30880000000002</v>
      </c>
      <c r="G11" s="19">
        <f t="shared" si="2"/>
        <v>306</v>
      </c>
      <c r="H11" s="19">
        <f t="shared" si="3"/>
        <v>108.63</v>
      </c>
      <c r="I11" s="19">
        <f t="shared" si="4"/>
        <v>611.93880000000001</v>
      </c>
      <c r="J11" s="19">
        <f t="shared" si="5"/>
        <v>2.50207479</v>
      </c>
      <c r="K11" s="19">
        <f t="shared" si="6"/>
        <v>30.59194608</v>
      </c>
      <c r="L11" s="19">
        <f t="shared" si="7"/>
        <v>10.716566759999999</v>
      </c>
      <c r="M11" s="19">
        <f t="shared" si="8"/>
        <v>5.00414958</v>
      </c>
      <c r="N11" s="19">
        <f t="shared" si="9"/>
        <v>46.312662419999995</v>
      </c>
      <c r="O11" s="19">
        <f t="shared" si="10"/>
        <v>15.673679549999999</v>
      </c>
      <c r="P11" s="19">
        <f t="shared" si="11"/>
        <v>21.95260218</v>
      </c>
      <c r="Q11" s="19">
        <f t="shared" si="12"/>
        <v>6.2788139999999997</v>
      </c>
      <c r="R11" s="19">
        <f t="shared" si="13"/>
        <v>15.909732539999998</v>
      </c>
      <c r="S11" s="19">
        <f t="shared" si="14"/>
        <v>59.81482827</v>
      </c>
      <c r="T11" s="61"/>
    </row>
    <row r="12" spans="1:20" ht="24.95" customHeight="1">
      <c r="A12" s="10">
        <v>5</v>
      </c>
      <c r="B12" s="10" t="s">
        <v>6</v>
      </c>
      <c r="C12" s="52">
        <v>578.04999999999995</v>
      </c>
      <c r="D12" s="57">
        <f>C12*60/100</f>
        <v>346.83</v>
      </c>
      <c r="E12" s="52">
        <v>192</v>
      </c>
      <c r="F12" s="19">
        <f t="shared" si="1"/>
        <v>61.900799999999997</v>
      </c>
      <c r="G12" s="19">
        <f t="shared" si="2"/>
        <v>96</v>
      </c>
      <c r="H12" s="19">
        <f t="shared" si="3"/>
        <v>34.08</v>
      </c>
      <c r="I12" s="19">
        <f t="shared" si="4"/>
        <v>191.98079999999999</v>
      </c>
      <c r="J12" s="19">
        <f t="shared" si="5"/>
        <v>0.78496463999999999</v>
      </c>
      <c r="K12" s="19">
        <f t="shared" si="6"/>
        <v>9.5974732799999991</v>
      </c>
      <c r="L12" s="19">
        <f t="shared" si="7"/>
        <v>3.36206016</v>
      </c>
      <c r="M12" s="19">
        <f t="shared" si="8"/>
        <v>1.56992928</v>
      </c>
      <c r="N12" s="19">
        <f t="shared" si="9"/>
        <v>14.52946272</v>
      </c>
      <c r="O12" s="19">
        <f t="shared" si="10"/>
        <v>4.9172327999999998</v>
      </c>
      <c r="P12" s="19">
        <f t="shared" si="11"/>
        <v>6.8870908799999997</v>
      </c>
      <c r="Q12" s="19">
        <f t="shared" si="12"/>
        <v>1.969824</v>
      </c>
      <c r="R12" s="19">
        <f t="shared" si="13"/>
        <v>4.9912886399999996</v>
      </c>
      <c r="S12" s="19">
        <f t="shared" si="14"/>
        <v>18.765436319999999</v>
      </c>
      <c r="T12" s="61"/>
    </row>
    <row r="13" spans="1:20" ht="24.95" customHeight="1">
      <c r="A13" s="10">
        <v>6</v>
      </c>
      <c r="B13" s="10" t="s">
        <v>16</v>
      </c>
      <c r="C13" s="52">
        <v>1118.32</v>
      </c>
      <c r="D13" s="57">
        <f t="shared" si="0"/>
        <v>670.99199999999996</v>
      </c>
      <c r="E13" s="52">
        <v>371</v>
      </c>
      <c r="F13" s="19">
        <f t="shared" si="1"/>
        <v>119.61040000000001</v>
      </c>
      <c r="G13" s="19">
        <f t="shared" si="2"/>
        <v>185.5</v>
      </c>
      <c r="H13" s="19">
        <f t="shared" si="3"/>
        <v>65.852500000000006</v>
      </c>
      <c r="I13" s="19">
        <f t="shared" si="4"/>
        <v>370.96290000000005</v>
      </c>
      <c r="J13" s="19">
        <f t="shared" si="5"/>
        <v>1.5167806325000004</v>
      </c>
      <c r="K13" s="19">
        <f t="shared" si="6"/>
        <v>18.545117640000001</v>
      </c>
      <c r="L13" s="19">
        <f t="shared" si="7"/>
        <v>6.4964808300000003</v>
      </c>
      <c r="M13" s="19">
        <f t="shared" si="8"/>
        <v>3.0335612650000008</v>
      </c>
      <c r="N13" s="19">
        <f t="shared" si="9"/>
        <v>28.075159735</v>
      </c>
      <c r="O13" s="19">
        <f t="shared" si="10"/>
        <v>9.5015279625000009</v>
      </c>
      <c r="P13" s="19">
        <f t="shared" si="11"/>
        <v>13.307868315</v>
      </c>
      <c r="Q13" s="19">
        <f t="shared" si="12"/>
        <v>3.8062745000000007</v>
      </c>
      <c r="R13" s="19">
        <f t="shared" si="13"/>
        <v>9.6446254450000009</v>
      </c>
      <c r="S13" s="19">
        <f t="shared" si="14"/>
        <v>36.260296222500003</v>
      </c>
      <c r="T13" s="61"/>
    </row>
    <row r="14" spans="1:20" ht="24.95" customHeight="1">
      <c r="A14" s="6">
        <v>7</v>
      </c>
      <c r="B14" s="1" t="s">
        <v>26</v>
      </c>
      <c r="C14" s="54">
        <v>2064.6</v>
      </c>
      <c r="D14" s="57">
        <f t="shared" si="0"/>
        <v>1238.76</v>
      </c>
      <c r="E14" s="54">
        <v>684</v>
      </c>
      <c r="F14" s="19">
        <f t="shared" si="1"/>
        <v>220.52160000000001</v>
      </c>
      <c r="G14" s="19">
        <f t="shared" si="2"/>
        <v>342</v>
      </c>
      <c r="H14" s="19">
        <f t="shared" si="3"/>
        <v>121.41</v>
      </c>
      <c r="I14" s="19">
        <f t="shared" si="4"/>
        <v>683.9316</v>
      </c>
      <c r="J14" s="19">
        <f t="shared" si="5"/>
        <v>2.7964365300000003</v>
      </c>
      <c r="K14" s="19">
        <f t="shared" si="6"/>
        <v>34.190998559999997</v>
      </c>
      <c r="L14" s="19">
        <f t="shared" si="7"/>
        <v>11.977339319999999</v>
      </c>
      <c r="M14" s="19">
        <f t="shared" si="8"/>
        <v>5.5928730600000005</v>
      </c>
      <c r="N14" s="19">
        <f t="shared" si="9"/>
        <v>51.761210939999998</v>
      </c>
      <c r="O14" s="19">
        <f t="shared" si="10"/>
        <v>17.51764185</v>
      </c>
      <c r="P14" s="19">
        <f t="shared" si="11"/>
        <v>24.535261260000002</v>
      </c>
      <c r="Q14" s="19">
        <f t="shared" si="12"/>
        <v>7.0174980000000007</v>
      </c>
      <c r="R14" s="19">
        <f t="shared" si="13"/>
        <v>17.781465779999998</v>
      </c>
      <c r="S14" s="19">
        <f t="shared" si="14"/>
        <v>66.851866889999997</v>
      </c>
      <c r="T14" s="61"/>
    </row>
    <row r="15" spans="1:20" ht="24.95" customHeight="1">
      <c r="A15" s="10">
        <v>8</v>
      </c>
      <c r="B15" s="10" t="s">
        <v>21</v>
      </c>
      <c r="C15" s="52">
        <v>1126.69</v>
      </c>
      <c r="D15" s="57">
        <f t="shared" si="0"/>
        <v>676.01400000000012</v>
      </c>
      <c r="E15" s="52">
        <v>375</v>
      </c>
      <c r="F15" s="19">
        <f t="shared" si="1"/>
        <v>120.9</v>
      </c>
      <c r="G15" s="19">
        <f t="shared" si="2"/>
        <v>187.5</v>
      </c>
      <c r="H15" s="19">
        <f t="shared" si="3"/>
        <v>66.5625</v>
      </c>
      <c r="I15" s="19">
        <f t="shared" si="4"/>
        <v>374.96249999999998</v>
      </c>
      <c r="J15" s="19">
        <f t="shared" si="5"/>
        <v>1.5331340625000001</v>
      </c>
      <c r="K15" s="19">
        <f t="shared" si="6"/>
        <v>18.745065</v>
      </c>
      <c r="L15" s="19">
        <f t="shared" si="7"/>
        <v>6.56652375</v>
      </c>
      <c r="M15" s="19">
        <f t="shared" si="8"/>
        <v>3.0662681250000001</v>
      </c>
      <c r="N15" s="19">
        <f t="shared" si="9"/>
        <v>28.377856874999999</v>
      </c>
      <c r="O15" s="19">
        <f t="shared" si="10"/>
        <v>9.6039703124999996</v>
      </c>
      <c r="P15" s="19">
        <f t="shared" si="11"/>
        <v>13.451349374999999</v>
      </c>
      <c r="Q15" s="19">
        <f t="shared" si="12"/>
        <v>3.8473124999999997</v>
      </c>
      <c r="R15" s="19">
        <f t="shared" si="13"/>
        <v>9.7486106249999995</v>
      </c>
      <c r="S15" s="19">
        <f t="shared" si="14"/>
        <v>36.651242812500001</v>
      </c>
      <c r="T15" s="61"/>
    </row>
    <row r="16" spans="1:20" ht="24.95" customHeight="1">
      <c r="A16" s="10">
        <v>9</v>
      </c>
      <c r="B16" s="10" t="s">
        <v>22</v>
      </c>
      <c r="C16" s="52">
        <v>1547.87</v>
      </c>
      <c r="D16" s="57">
        <f t="shared" si="0"/>
        <v>928.72199999999998</v>
      </c>
      <c r="E16" s="52">
        <v>509</v>
      </c>
      <c r="F16" s="19">
        <f t="shared" si="1"/>
        <v>164.10159999999999</v>
      </c>
      <c r="G16" s="19">
        <f t="shared" si="2"/>
        <v>254.5</v>
      </c>
      <c r="H16" s="19">
        <f t="shared" si="3"/>
        <v>90.347499999999997</v>
      </c>
      <c r="I16" s="19">
        <f t="shared" si="4"/>
        <v>508.94909999999993</v>
      </c>
      <c r="J16" s="19">
        <f t="shared" si="5"/>
        <v>2.0809739674999999</v>
      </c>
      <c r="K16" s="19">
        <f t="shared" si="6"/>
        <v>25.443301559999998</v>
      </c>
      <c r="L16" s="19">
        <f t="shared" si="7"/>
        <v>8.9129615700000002</v>
      </c>
      <c r="M16" s="19">
        <f t="shared" si="8"/>
        <v>4.1619479349999997</v>
      </c>
      <c r="N16" s="19">
        <f t="shared" si="9"/>
        <v>38.518211065000003</v>
      </c>
      <c r="O16" s="19">
        <f t="shared" si="10"/>
        <v>13.035789037499999</v>
      </c>
      <c r="P16" s="19">
        <f t="shared" si="11"/>
        <v>18.257964885</v>
      </c>
      <c r="Q16" s="19">
        <f t="shared" si="12"/>
        <v>5.2220855000000004</v>
      </c>
      <c r="R16" s="19">
        <f t="shared" si="13"/>
        <v>13.232114155</v>
      </c>
      <c r="S16" s="19">
        <f t="shared" si="14"/>
        <v>49.747953577499999</v>
      </c>
      <c r="T16" s="61"/>
    </row>
    <row r="17" spans="1:20" ht="24.95" customHeight="1">
      <c r="A17" s="10">
        <v>10</v>
      </c>
      <c r="B17" s="10" t="s">
        <v>12</v>
      </c>
      <c r="C17" s="52">
        <v>1983.37</v>
      </c>
      <c r="D17" s="57">
        <f t="shared" si="0"/>
        <v>1190.0219999999999</v>
      </c>
      <c r="E17" s="52">
        <v>655</v>
      </c>
      <c r="F17" s="19">
        <f t="shared" si="1"/>
        <v>211.172</v>
      </c>
      <c r="G17" s="19">
        <f t="shared" si="2"/>
        <v>327.5</v>
      </c>
      <c r="H17" s="19">
        <f t="shared" si="3"/>
        <v>116.2625</v>
      </c>
      <c r="I17" s="19">
        <f t="shared" si="4"/>
        <v>654.93450000000007</v>
      </c>
      <c r="J17" s="19">
        <f t="shared" si="5"/>
        <v>2.6778741625000002</v>
      </c>
      <c r="K17" s="19">
        <f t="shared" si="6"/>
        <v>32.741380200000002</v>
      </c>
      <c r="L17" s="19">
        <f t="shared" si="7"/>
        <v>11.46952815</v>
      </c>
      <c r="M17" s="19">
        <f t="shared" si="8"/>
        <v>5.3557483250000004</v>
      </c>
      <c r="N17" s="19">
        <f t="shared" si="9"/>
        <v>49.566656675000004</v>
      </c>
      <c r="O17" s="19">
        <f t="shared" si="10"/>
        <v>16.7749348125</v>
      </c>
      <c r="P17" s="19">
        <f t="shared" si="11"/>
        <v>23.495023575000001</v>
      </c>
      <c r="Q17" s="19">
        <f t="shared" si="12"/>
        <v>6.7199724999999999</v>
      </c>
      <c r="R17" s="19">
        <f t="shared" si="13"/>
        <v>17.027573224999998</v>
      </c>
      <c r="S17" s="19">
        <f t="shared" si="14"/>
        <v>64.017504112499992</v>
      </c>
      <c r="T17" s="61"/>
    </row>
    <row r="18" spans="1:20" ht="41.25" customHeight="1">
      <c r="A18" s="10">
        <v>11</v>
      </c>
      <c r="B18" s="1" t="s">
        <v>29</v>
      </c>
      <c r="C18" s="54">
        <v>1315.65</v>
      </c>
      <c r="D18" s="57">
        <f t="shared" si="0"/>
        <v>789.39</v>
      </c>
      <c r="E18" s="54">
        <v>438</v>
      </c>
      <c r="F18" s="19">
        <f t="shared" si="1"/>
        <v>141.21120000000002</v>
      </c>
      <c r="G18" s="19">
        <f t="shared" si="2"/>
        <v>219</v>
      </c>
      <c r="H18" s="19">
        <f t="shared" si="3"/>
        <v>77.745000000000005</v>
      </c>
      <c r="I18" s="19">
        <f t="shared" si="4"/>
        <v>437.95620000000002</v>
      </c>
      <c r="J18" s="19">
        <f t="shared" si="5"/>
        <v>1.7907005850000002</v>
      </c>
      <c r="K18" s="19">
        <f t="shared" si="6"/>
        <v>21.89423592</v>
      </c>
      <c r="L18" s="19">
        <f t="shared" si="7"/>
        <v>7.6696997399999995</v>
      </c>
      <c r="M18" s="19">
        <f t="shared" si="8"/>
        <v>3.5814011700000004</v>
      </c>
      <c r="N18" s="19">
        <f t="shared" si="9"/>
        <v>33.145336829999998</v>
      </c>
      <c r="O18" s="19">
        <f t="shared" si="10"/>
        <v>11.217437325000001</v>
      </c>
      <c r="P18" s="19">
        <f t="shared" si="11"/>
        <v>15.71117607</v>
      </c>
      <c r="Q18" s="19">
        <f t="shared" si="12"/>
        <v>4.4936610000000003</v>
      </c>
      <c r="R18" s="19">
        <f t="shared" si="13"/>
        <v>11.386377210000001</v>
      </c>
      <c r="S18" s="19">
        <f t="shared" si="14"/>
        <v>42.808651605000001</v>
      </c>
      <c r="T18" s="61"/>
    </row>
    <row r="19" spans="1:20" ht="24.95" customHeight="1">
      <c r="A19" s="10">
        <v>12</v>
      </c>
      <c r="B19" s="10" t="s">
        <v>25</v>
      </c>
      <c r="C19" s="52">
        <v>901.37</v>
      </c>
      <c r="D19" s="57">
        <f t="shared" si="0"/>
        <v>540.822</v>
      </c>
      <c r="E19" s="52">
        <v>301</v>
      </c>
      <c r="F19" s="19">
        <f>E19*32.3/100</f>
        <v>97.222999999999999</v>
      </c>
      <c r="G19" s="19">
        <f t="shared" si="2"/>
        <v>150.5</v>
      </c>
      <c r="H19" s="19">
        <f t="shared" si="3"/>
        <v>53.427500000000002</v>
      </c>
      <c r="I19" s="19">
        <f t="shared" si="4"/>
        <v>301.15050000000002</v>
      </c>
      <c r="J19" s="19">
        <f t="shared" si="5"/>
        <v>1.2305956075000002</v>
      </c>
      <c r="K19" s="19">
        <f t="shared" si="6"/>
        <v>15.046038840000001</v>
      </c>
      <c r="L19" s="19">
        <f t="shared" si="7"/>
        <v>5.2707297300000002</v>
      </c>
      <c r="M19" s="19">
        <f t="shared" si="8"/>
        <v>2.4611912150000004</v>
      </c>
      <c r="N19" s="19">
        <f t="shared" si="9"/>
        <v>22.777959785</v>
      </c>
      <c r="O19" s="19">
        <f t="shared" si="10"/>
        <v>7.7087868375000008</v>
      </c>
      <c r="P19" s="19">
        <f t="shared" si="11"/>
        <v>10.796949765000001</v>
      </c>
      <c r="Q19" s="19">
        <f t="shared" si="12"/>
        <v>3.0881095000000003</v>
      </c>
      <c r="R19" s="19">
        <f t="shared" si="13"/>
        <v>7.824884795</v>
      </c>
      <c r="S19" s="19">
        <f t="shared" si="14"/>
        <v>29.418730897500001</v>
      </c>
      <c r="T19" s="61"/>
    </row>
    <row r="20" spans="1:20" ht="24.95" customHeight="1">
      <c r="A20" s="10">
        <v>13</v>
      </c>
      <c r="B20" s="10" t="s">
        <v>23</v>
      </c>
      <c r="C20" s="52">
        <v>1293.94</v>
      </c>
      <c r="D20" s="57">
        <f t="shared" si="0"/>
        <v>776.36400000000003</v>
      </c>
      <c r="E20" s="52">
        <v>427</v>
      </c>
      <c r="F20" s="19">
        <f t="shared" si="1"/>
        <v>137.66480000000001</v>
      </c>
      <c r="G20" s="19">
        <f t="shared" si="2"/>
        <v>213.5</v>
      </c>
      <c r="H20" s="19">
        <f t="shared" si="3"/>
        <v>75.792500000000004</v>
      </c>
      <c r="I20" s="19">
        <f t="shared" si="4"/>
        <v>426.95730000000003</v>
      </c>
      <c r="J20" s="19">
        <f t="shared" si="5"/>
        <v>1.7457286525</v>
      </c>
      <c r="K20" s="19">
        <f t="shared" si="6"/>
        <v>21.34438068</v>
      </c>
      <c r="L20" s="19">
        <f t="shared" si="7"/>
        <v>7.4770817100000002</v>
      </c>
      <c r="M20" s="19">
        <f t="shared" si="8"/>
        <v>3.491457305</v>
      </c>
      <c r="N20" s="19">
        <f t="shared" si="9"/>
        <v>32.312919694999998</v>
      </c>
      <c r="O20" s="19">
        <f t="shared" si="10"/>
        <v>10.9357208625</v>
      </c>
      <c r="P20" s="19">
        <f t="shared" si="11"/>
        <v>15.316603155000001</v>
      </c>
      <c r="Q20" s="19">
        <f t="shared" si="12"/>
        <v>4.3808065000000003</v>
      </c>
      <c r="R20" s="19">
        <f t="shared" si="13"/>
        <v>11.100417964999998</v>
      </c>
      <c r="S20" s="19">
        <f t="shared" si="14"/>
        <v>41.733548482499998</v>
      </c>
      <c r="T20" s="61"/>
    </row>
    <row r="21" spans="1:20" ht="24.95" customHeight="1">
      <c r="A21" s="10">
        <v>14</v>
      </c>
      <c r="B21" s="10" t="s">
        <v>17</v>
      </c>
      <c r="C21" s="52">
        <v>1238.44</v>
      </c>
      <c r="D21" s="57">
        <f t="shared" si="0"/>
        <v>743.06400000000008</v>
      </c>
      <c r="E21" s="52">
        <v>412</v>
      </c>
      <c r="F21" s="19">
        <f t="shared" si="1"/>
        <v>132.8288</v>
      </c>
      <c r="G21" s="19">
        <f t="shared" si="2"/>
        <v>206</v>
      </c>
      <c r="H21" s="19">
        <f t="shared" si="3"/>
        <v>73.13</v>
      </c>
      <c r="I21" s="19">
        <f t="shared" si="4"/>
        <v>411.9588</v>
      </c>
      <c r="J21" s="19">
        <f t="shared" si="5"/>
        <v>1.6844032899999999</v>
      </c>
      <c r="K21" s="19">
        <f t="shared" si="6"/>
        <v>20.594578079999998</v>
      </c>
      <c r="L21" s="19">
        <f t="shared" si="7"/>
        <v>7.2144207599999994</v>
      </c>
      <c r="M21" s="19">
        <f t="shared" si="8"/>
        <v>3.3688065799999998</v>
      </c>
      <c r="N21" s="19">
        <f t="shared" si="9"/>
        <v>31.177805419999999</v>
      </c>
      <c r="O21" s="19">
        <f t="shared" si="10"/>
        <v>10.551562049999999</v>
      </c>
      <c r="P21" s="19">
        <f t="shared" si="11"/>
        <v>14.778549180000001</v>
      </c>
      <c r="Q21" s="19">
        <f t="shared" si="12"/>
        <v>4.2269139999999998</v>
      </c>
      <c r="R21" s="19">
        <f t="shared" si="13"/>
        <v>10.710473539999999</v>
      </c>
      <c r="S21" s="19">
        <f t="shared" si="14"/>
        <v>40.267498770000003</v>
      </c>
      <c r="T21" s="61"/>
    </row>
    <row r="22" spans="1:20" ht="24.95" customHeight="1">
      <c r="A22" s="10">
        <v>15</v>
      </c>
      <c r="B22" s="10" t="s">
        <v>15</v>
      </c>
      <c r="C22" s="52">
        <v>1617.11</v>
      </c>
      <c r="D22" s="57">
        <f t="shared" si="0"/>
        <v>970.26599999999996</v>
      </c>
      <c r="E22" s="52">
        <v>530</v>
      </c>
      <c r="F22" s="19">
        <f>E22*32.25/100</f>
        <v>170.92500000000001</v>
      </c>
      <c r="G22" s="19">
        <f t="shared" si="2"/>
        <v>265</v>
      </c>
      <c r="H22" s="19">
        <f t="shared" si="3"/>
        <v>94.075000000000003</v>
      </c>
      <c r="I22" s="19">
        <f t="shared" si="4"/>
        <v>530</v>
      </c>
      <c r="J22" s="19">
        <f t="shared" si="5"/>
        <v>2.1668294750000001</v>
      </c>
      <c r="K22" s="19">
        <f t="shared" si="6"/>
        <v>26.493025200000002</v>
      </c>
      <c r="L22" s="19">
        <f t="shared" si="7"/>
        <v>9.280686900000001</v>
      </c>
      <c r="M22" s="19">
        <f t="shared" si="8"/>
        <v>4.3336589500000002</v>
      </c>
      <c r="N22" s="19">
        <f t="shared" si="9"/>
        <v>40.107371050000005</v>
      </c>
      <c r="O22" s="19">
        <f t="shared" si="10"/>
        <v>13.573611375</v>
      </c>
      <c r="P22" s="19">
        <f t="shared" si="11"/>
        <v>19.011240449999999</v>
      </c>
      <c r="Q22" s="19">
        <f t="shared" si="12"/>
        <v>5.4375350000000005</v>
      </c>
      <c r="R22" s="19">
        <f t="shared" si="13"/>
        <v>13.778036350000001</v>
      </c>
      <c r="S22" s="19">
        <f t="shared" si="14"/>
        <v>51.800423174999999</v>
      </c>
      <c r="T22" s="61"/>
    </row>
    <row r="23" spans="1:20" ht="24.95" customHeight="1">
      <c r="A23" s="10">
        <v>16</v>
      </c>
      <c r="B23" s="1" t="s">
        <v>24</v>
      </c>
      <c r="C23" s="54">
        <v>1259.92</v>
      </c>
      <c r="D23" s="57">
        <f t="shared" si="0"/>
        <v>755.95200000000011</v>
      </c>
      <c r="E23" s="54">
        <v>418</v>
      </c>
      <c r="F23" s="19">
        <f t="shared" si="1"/>
        <v>134.76320000000001</v>
      </c>
      <c r="G23" s="19">
        <f t="shared" si="2"/>
        <v>209</v>
      </c>
      <c r="H23" s="19">
        <f>E23*17.74/100</f>
        <v>74.153199999999998</v>
      </c>
      <c r="I23" s="19">
        <f t="shared" si="4"/>
        <v>417.91639999999995</v>
      </c>
      <c r="J23" s="19">
        <f t="shared" si="5"/>
        <v>1.7079706555999998</v>
      </c>
      <c r="K23" s="19">
        <f t="shared" si="6"/>
        <v>20.882727571199997</v>
      </c>
      <c r="L23" s="19">
        <f t="shared" si="7"/>
        <v>7.3153614863999996</v>
      </c>
      <c r="M23" s="19">
        <f t="shared" si="8"/>
        <v>3.4159413111999997</v>
      </c>
      <c r="N23" s="19">
        <f t="shared" si="9"/>
        <v>31.614030368799998</v>
      </c>
      <c r="O23" s="19">
        <f t="shared" si="10"/>
        <v>10.699194462000001</v>
      </c>
      <c r="P23" s="19">
        <f t="shared" si="11"/>
        <v>14.985323575200001</v>
      </c>
      <c r="Q23" s="19">
        <f t="shared" si="12"/>
        <v>4.2860549600000004</v>
      </c>
      <c r="R23" s="19">
        <f t="shared" si="13"/>
        <v>10.860329365599998</v>
      </c>
      <c r="S23" s="19">
        <f t="shared" si="14"/>
        <v>40.830902362800003</v>
      </c>
      <c r="T23" s="61"/>
    </row>
    <row r="24" spans="1:20" ht="24.95" customHeight="1">
      <c r="A24" s="10">
        <v>17</v>
      </c>
      <c r="B24" s="10" t="s">
        <v>19</v>
      </c>
      <c r="C24" s="52">
        <v>968.74</v>
      </c>
      <c r="D24" s="57">
        <f t="shared" si="0"/>
        <v>581.24400000000003</v>
      </c>
      <c r="E24" s="52">
        <v>321</v>
      </c>
      <c r="F24" s="19">
        <f>E24*32.28/100</f>
        <v>103.61880000000001</v>
      </c>
      <c r="G24" s="19">
        <f t="shared" si="2"/>
        <v>160.5</v>
      </c>
      <c r="H24" s="19">
        <f t="shared" si="3"/>
        <v>56.977499999999999</v>
      </c>
      <c r="I24" s="19">
        <f t="shared" si="4"/>
        <v>321.09630000000004</v>
      </c>
      <c r="J24" s="19">
        <f t="shared" si="5"/>
        <v>1.3123627575000001</v>
      </c>
      <c r="K24" s="19">
        <f t="shared" si="6"/>
        <v>16.045775639999999</v>
      </c>
      <c r="L24" s="19">
        <f t="shared" si="7"/>
        <v>5.6209443299999995</v>
      </c>
      <c r="M24" s="19">
        <f t="shared" si="8"/>
        <v>2.6247255150000002</v>
      </c>
      <c r="N24" s="19">
        <f t="shared" si="9"/>
        <v>24.291445485000001</v>
      </c>
      <c r="O24" s="19">
        <f t="shared" si="10"/>
        <v>8.2209985874999987</v>
      </c>
      <c r="P24" s="19">
        <f t="shared" si="11"/>
        <v>11.514355065</v>
      </c>
      <c r="Q24" s="19">
        <f t="shared" si="12"/>
        <v>3.2932994999999998</v>
      </c>
      <c r="R24" s="19">
        <f t="shared" si="13"/>
        <v>8.3448106949999996</v>
      </c>
      <c r="S24" s="19">
        <f t="shared" si="14"/>
        <v>31.373463847499998</v>
      </c>
      <c r="T24" s="61"/>
    </row>
    <row r="25" spans="1:20" ht="24.95" customHeight="1">
      <c r="A25" s="10">
        <v>18</v>
      </c>
      <c r="B25" s="10" t="s">
        <v>2</v>
      </c>
      <c r="C25" s="52">
        <v>1218.5999999999999</v>
      </c>
      <c r="D25" s="57">
        <f t="shared" si="0"/>
        <v>731.16</v>
      </c>
      <c r="E25" s="52">
        <v>406</v>
      </c>
      <c r="F25" s="19">
        <f>E25*32.21/100</f>
        <v>130.77260000000001</v>
      </c>
      <c r="G25" s="19">
        <f t="shared" si="2"/>
        <v>203</v>
      </c>
      <c r="H25" s="19">
        <f t="shared" si="3"/>
        <v>72.064999999999998</v>
      </c>
      <c r="I25" s="19">
        <f t="shared" si="4"/>
        <v>405.83760000000001</v>
      </c>
      <c r="J25" s="19">
        <f t="shared" si="5"/>
        <v>1.6598731449999999</v>
      </c>
      <c r="K25" s="19">
        <f t="shared" si="6"/>
        <v>20.294657040000001</v>
      </c>
      <c r="L25" s="19">
        <f t="shared" si="7"/>
        <v>7.1093563799999995</v>
      </c>
      <c r="M25" s="19">
        <f t="shared" si="8"/>
        <v>3.3197462899999999</v>
      </c>
      <c r="N25" s="19">
        <f t="shared" si="9"/>
        <v>30.72375971</v>
      </c>
      <c r="O25" s="19">
        <f t="shared" si="10"/>
        <v>10.397898525</v>
      </c>
      <c r="P25" s="19">
        <f t="shared" si="11"/>
        <v>14.563327589999998</v>
      </c>
      <c r="Q25" s="19">
        <f t="shared" si="12"/>
        <v>4.1653570000000002</v>
      </c>
      <c r="R25" s="19">
        <f t="shared" si="13"/>
        <v>10.554495769999999</v>
      </c>
      <c r="S25" s="19">
        <f t="shared" si="14"/>
        <v>39.681078884999998</v>
      </c>
      <c r="T25" s="61"/>
    </row>
    <row r="26" spans="1:20" ht="24.95" customHeight="1">
      <c r="A26" s="10">
        <v>19</v>
      </c>
      <c r="B26" s="10" t="s">
        <v>7</v>
      </c>
      <c r="C26" s="52">
        <v>780.2</v>
      </c>
      <c r="D26" s="57">
        <f t="shared" si="0"/>
        <v>468.12</v>
      </c>
      <c r="E26" s="52">
        <v>261</v>
      </c>
      <c r="F26" s="19">
        <f t="shared" si="1"/>
        <v>84.146400000000014</v>
      </c>
      <c r="G26" s="19">
        <f t="shared" si="2"/>
        <v>130.5</v>
      </c>
      <c r="H26" s="19">
        <f t="shared" si="3"/>
        <v>46.327500000000001</v>
      </c>
      <c r="I26" s="19">
        <f t="shared" si="4"/>
        <v>260.97390000000001</v>
      </c>
      <c r="J26" s="19">
        <f t="shared" si="5"/>
        <v>1.0670613075000002</v>
      </c>
      <c r="K26" s="19">
        <f t="shared" si="6"/>
        <v>13.04656524</v>
      </c>
      <c r="L26" s="19">
        <f t="shared" si="7"/>
        <v>4.5703005299999999</v>
      </c>
      <c r="M26" s="19">
        <f t="shared" si="8"/>
        <v>2.1341226150000003</v>
      </c>
      <c r="N26" s="19">
        <f t="shared" si="9"/>
        <v>19.750988384999999</v>
      </c>
      <c r="O26" s="19">
        <f t="shared" si="10"/>
        <v>6.6843633374999998</v>
      </c>
      <c r="P26" s="19">
        <f t="shared" si="11"/>
        <v>9.3621391650000003</v>
      </c>
      <c r="Q26" s="19">
        <f t="shared" si="12"/>
        <v>2.6777295000000003</v>
      </c>
      <c r="R26" s="19">
        <f t="shared" si="13"/>
        <v>6.7850329949999999</v>
      </c>
      <c r="S26" s="19">
        <f t="shared" si="14"/>
        <v>25.509264997500004</v>
      </c>
      <c r="T26" s="61"/>
    </row>
    <row r="27" spans="1:20" ht="24.95" customHeight="1">
      <c r="A27" s="10">
        <v>20</v>
      </c>
      <c r="B27" s="10" t="s">
        <v>5</v>
      </c>
      <c r="C27" s="52">
        <v>1427.81</v>
      </c>
      <c r="D27" s="57">
        <f t="shared" si="0"/>
        <v>856.68599999999992</v>
      </c>
      <c r="E27" s="52">
        <v>468</v>
      </c>
      <c r="F27" s="19">
        <f>E27*32.26/100</f>
        <v>150.9768</v>
      </c>
      <c r="G27" s="19">
        <f t="shared" si="2"/>
        <v>234</v>
      </c>
      <c r="H27" s="19">
        <f t="shared" si="3"/>
        <v>83.07</v>
      </c>
      <c r="I27" s="19">
        <f t="shared" si="4"/>
        <v>468.04680000000002</v>
      </c>
      <c r="J27" s="19">
        <f t="shared" si="5"/>
        <v>1.9133513099999999</v>
      </c>
      <c r="K27" s="19">
        <f t="shared" si="6"/>
        <v>23.393841119999998</v>
      </c>
      <c r="L27" s="19">
        <f t="shared" si="7"/>
        <v>8.1950216399999984</v>
      </c>
      <c r="M27" s="19">
        <f t="shared" si="8"/>
        <v>3.8267026199999998</v>
      </c>
      <c r="N27" s="19">
        <f t="shared" si="9"/>
        <v>35.415565379999997</v>
      </c>
      <c r="O27" s="19">
        <f t="shared" si="10"/>
        <v>11.985754949999999</v>
      </c>
      <c r="P27" s="19">
        <f t="shared" si="11"/>
        <v>16.787284020000001</v>
      </c>
      <c r="Q27" s="19">
        <f t="shared" si="12"/>
        <v>4.8014459999999994</v>
      </c>
      <c r="R27" s="19">
        <f t="shared" si="13"/>
        <v>12.166266059999998</v>
      </c>
      <c r="S27" s="19">
        <f t="shared" si="14"/>
        <v>45.740751029999998</v>
      </c>
      <c r="T27" s="61"/>
    </row>
    <row r="28" spans="1:20" ht="24.95" customHeight="1">
      <c r="A28" s="10">
        <v>21</v>
      </c>
      <c r="B28" s="10" t="s">
        <v>13</v>
      </c>
      <c r="C28" s="52">
        <v>737.87</v>
      </c>
      <c r="D28" s="57">
        <f t="shared" si="0"/>
        <v>442.72199999999998</v>
      </c>
      <c r="E28" s="52">
        <v>245</v>
      </c>
      <c r="F28" s="19">
        <f t="shared" si="1"/>
        <v>78.988</v>
      </c>
      <c r="G28" s="19">
        <f t="shared" si="2"/>
        <v>122.5</v>
      </c>
      <c r="H28" s="19">
        <f t="shared" si="3"/>
        <v>43.487499999999997</v>
      </c>
      <c r="I28" s="19">
        <f t="shared" si="4"/>
        <v>244.97550000000001</v>
      </c>
      <c r="J28" s="19">
        <f t="shared" si="5"/>
        <v>1.0016475874999999</v>
      </c>
      <c r="K28" s="19">
        <f t="shared" si="6"/>
        <v>12.246775799999998</v>
      </c>
      <c r="L28" s="19">
        <f t="shared" si="7"/>
        <v>4.2901288499999994</v>
      </c>
      <c r="M28" s="19">
        <f t="shared" si="8"/>
        <v>2.0032951749999999</v>
      </c>
      <c r="N28" s="19">
        <f t="shared" si="9"/>
        <v>18.540199824999995</v>
      </c>
      <c r="O28" s="19">
        <f t="shared" si="10"/>
        <v>6.2745939374999988</v>
      </c>
      <c r="P28" s="19">
        <f t="shared" si="11"/>
        <v>8.7882149250000001</v>
      </c>
      <c r="Q28" s="19">
        <f t="shared" si="12"/>
        <v>2.5135774999999998</v>
      </c>
      <c r="R28" s="19">
        <f t="shared" si="13"/>
        <v>6.369092274999999</v>
      </c>
      <c r="S28" s="19">
        <f t="shared" si="14"/>
        <v>23.945478637499999</v>
      </c>
      <c r="T28" s="61"/>
    </row>
    <row r="29" spans="1:20" ht="24.95" customHeight="1">
      <c r="A29" s="10">
        <v>22</v>
      </c>
      <c r="B29" s="10" t="s">
        <v>27</v>
      </c>
      <c r="C29" s="52">
        <v>1207.3900000000001</v>
      </c>
      <c r="D29" s="57">
        <f t="shared" si="0"/>
        <v>724.43400000000008</v>
      </c>
      <c r="E29" s="52">
        <v>401</v>
      </c>
      <c r="F29" s="19">
        <f t="shared" si="1"/>
        <v>129.28240000000002</v>
      </c>
      <c r="G29" s="19">
        <f t="shared" si="2"/>
        <v>200.5</v>
      </c>
      <c r="H29" s="19">
        <f>E29*17.76/100</f>
        <v>71.217600000000004</v>
      </c>
      <c r="I29" s="19">
        <f t="shared" si="4"/>
        <v>401.00000000000006</v>
      </c>
      <c r="J29" s="19">
        <f t="shared" si="5"/>
        <v>1.6403549808000002</v>
      </c>
      <c r="K29" s="19">
        <f t="shared" si="6"/>
        <v>20.056015641600002</v>
      </c>
      <c r="L29" s="19">
        <f t="shared" si="7"/>
        <v>7.0257586751999996</v>
      </c>
      <c r="M29" s="19">
        <f t="shared" si="8"/>
        <v>3.2807099616000004</v>
      </c>
      <c r="N29" s="19">
        <f t="shared" si="9"/>
        <v>30.3624842784</v>
      </c>
      <c r="O29" s="19">
        <f t="shared" si="10"/>
        <v>10.275631416000001</v>
      </c>
      <c r="P29" s="19">
        <f t="shared" si="11"/>
        <v>14.3920799136</v>
      </c>
      <c r="Q29" s="19">
        <f t="shared" si="12"/>
        <v>4.11637728</v>
      </c>
      <c r="R29" s="19">
        <f t="shared" si="13"/>
        <v>10.4303872608</v>
      </c>
      <c r="S29" s="19">
        <f t="shared" si="14"/>
        <v>39.214475870400008</v>
      </c>
      <c r="T29" s="61"/>
    </row>
    <row r="30" spans="1:20" ht="38.25" customHeight="1">
      <c r="A30" s="10">
        <v>23</v>
      </c>
      <c r="B30" s="1" t="s">
        <v>18</v>
      </c>
      <c r="C30" s="54">
        <v>1428.75</v>
      </c>
      <c r="D30" s="57">
        <f t="shared" si="0"/>
        <v>857.25</v>
      </c>
      <c r="E30" s="54">
        <v>472</v>
      </c>
      <c r="F30" s="19">
        <f t="shared" si="1"/>
        <v>152.1728</v>
      </c>
      <c r="G30" s="19">
        <f t="shared" si="2"/>
        <v>236</v>
      </c>
      <c r="H30" s="19">
        <f>E30*17.8/100</f>
        <v>84.016000000000005</v>
      </c>
      <c r="I30" s="19">
        <f t="shared" si="4"/>
        <v>472.18880000000001</v>
      </c>
      <c r="J30" s="19">
        <f t="shared" si="5"/>
        <v>1.9351405280000002</v>
      </c>
      <c r="K30" s="19">
        <f t="shared" si="6"/>
        <v>23.660249856</v>
      </c>
      <c r="L30" s="19">
        <f t="shared" si="7"/>
        <v>8.2883464320000009</v>
      </c>
      <c r="M30" s="19">
        <f t="shared" si="8"/>
        <v>3.8702810560000005</v>
      </c>
      <c r="N30" s="19">
        <f t="shared" si="9"/>
        <v>35.818877344000001</v>
      </c>
      <c r="O30" s="19">
        <f t="shared" si="10"/>
        <v>12.122248560000001</v>
      </c>
      <c r="P30" s="19">
        <f t="shared" si="11"/>
        <v>16.978457376000001</v>
      </c>
      <c r="Q30" s="19">
        <f t="shared" si="12"/>
        <v>4.8561248000000008</v>
      </c>
      <c r="R30" s="19">
        <f t="shared" si="13"/>
        <v>12.304815328</v>
      </c>
      <c r="S30" s="19">
        <f t="shared" si="14"/>
        <v>46.261646064000004</v>
      </c>
      <c r="T30" s="61"/>
    </row>
    <row r="31" spans="1:20" ht="24.95" customHeight="1">
      <c r="A31" s="10">
        <v>24</v>
      </c>
      <c r="B31" s="10" t="s">
        <v>8</v>
      </c>
      <c r="C31" s="52">
        <v>1328.27</v>
      </c>
      <c r="D31" s="57">
        <f t="shared" si="0"/>
        <v>796.96199999999999</v>
      </c>
      <c r="E31" s="52">
        <v>442</v>
      </c>
      <c r="F31" s="19">
        <f t="shared" si="1"/>
        <v>142.50080000000003</v>
      </c>
      <c r="G31" s="19">
        <f t="shared" si="2"/>
        <v>221</v>
      </c>
      <c r="H31" s="19">
        <f t="shared" si="3"/>
        <v>78.454999999999998</v>
      </c>
      <c r="I31" s="19">
        <f t="shared" si="4"/>
        <v>441.95580000000001</v>
      </c>
      <c r="J31" s="19">
        <f t="shared" si="5"/>
        <v>1.8070540149999998</v>
      </c>
      <c r="K31" s="19">
        <f t="shared" si="6"/>
        <v>22.094183279999996</v>
      </c>
      <c r="L31" s="19">
        <f t="shared" si="7"/>
        <v>7.7397426599999992</v>
      </c>
      <c r="M31" s="19">
        <f t="shared" si="8"/>
        <v>3.6141080299999997</v>
      </c>
      <c r="N31" s="19">
        <f t="shared" si="9"/>
        <v>33.44803396999999</v>
      </c>
      <c r="O31" s="19">
        <f t="shared" si="10"/>
        <v>11.319879674999999</v>
      </c>
      <c r="P31" s="19">
        <f t="shared" si="11"/>
        <v>15.85465713</v>
      </c>
      <c r="Q31" s="19">
        <f t="shared" si="12"/>
        <v>4.5346989999999998</v>
      </c>
      <c r="R31" s="19">
        <f t="shared" si="13"/>
        <v>11.49036239</v>
      </c>
      <c r="S31" s="19">
        <f t="shared" si="14"/>
        <v>43.199598195</v>
      </c>
      <c r="T31" s="61"/>
    </row>
    <row r="32" spans="1:20" ht="24.95" customHeight="1">
      <c r="A32" s="10">
        <v>25</v>
      </c>
      <c r="B32" s="10" t="s">
        <v>28</v>
      </c>
      <c r="C32" s="52">
        <v>2146.64</v>
      </c>
      <c r="D32" s="57">
        <f t="shared" si="0"/>
        <v>1287.9839999999999</v>
      </c>
      <c r="E32" s="52">
        <v>706</v>
      </c>
      <c r="F32" s="19">
        <f t="shared" si="1"/>
        <v>227.61440000000002</v>
      </c>
      <c r="G32" s="19">
        <f t="shared" si="2"/>
        <v>353</v>
      </c>
      <c r="H32" s="19">
        <f t="shared" si="3"/>
        <v>125.315</v>
      </c>
      <c r="I32" s="19">
        <f t="shared" si="4"/>
        <v>705.92939999999999</v>
      </c>
      <c r="J32" s="19">
        <f t="shared" si="5"/>
        <v>2.8863803949999998</v>
      </c>
      <c r="K32" s="19">
        <f t="shared" si="6"/>
        <v>35.290709040000003</v>
      </c>
      <c r="L32" s="19">
        <f t="shared" si="7"/>
        <v>12.362575379999999</v>
      </c>
      <c r="M32" s="19">
        <f t="shared" si="8"/>
        <v>5.7727607899999995</v>
      </c>
      <c r="N32" s="19">
        <f t="shared" si="9"/>
        <v>53.426045210000005</v>
      </c>
      <c r="O32" s="19">
        <f t="shared" si="10"/>
        <v>18.081074775000001</v>
      </c>
      <c r="P32" s="19">
        <f t="shared" si="11"/>
        <v>25.324407090000001</v>
      </c>
      <c r="Q32" s="19">
        <f t="shared" si="12"/>
        <v>7.243207</v>
      </c>
      <c r="R32" s="19">
        <f t="shared" si="13"/>
        <v>18.353384269999999</v>
      </c>
      <c r="S32" s="19">
        <f t="shared" si="14"/>
        <v>69.002073134999989</v>
      </c>
      <c r="T32" s="61"/>
    </row>
    <row r="33" spans="1:20" ht="24.95" customHeight="1">
      <c r="A33" s="10">
        <v>26</v>
      </c>
      <c r="B33" s="10" t="s">
        <v>9</v>
      </c>
      <c r="C33" s="52">
        <v>1043.17</v>
      </c>
      <c r="D33" s="57">
        <f t="shared" si="0"/>
        <v>625.90200000000004</v>
      </c>
      <c r="E33" s="52">
        <v>348</v>
      </c>
      <c r="F33" s="19">
        <f>E33*32.28/100</f>
        <v>112.3344</v>
      </c>
      <c r="G33" s="19">
        <f t="shared" si="2"/>
        <v>174</v>
      </c>
      <c r="H33" s="19">
        <f>E33*17.75/100</f>
        <v>61.77</v>
      </c>
      <c r="I33" s="19">
        <f t="shared" si="4"/>
        <v>348.1044</v>
      </c>
      <c r="J33" s="19">
        <f t="shared" si="5"/>
        <v>1.4227484100000001</v>
      </c>
      <c r="K33" s="19">
        <f t="shared" si="6"/>
        <v>17.395420319999999</v>
      </c>
      <c r="L33" s="19">
        <f t="shared" si="7"/>
        <v>6.0937340400000002</v>
      </c>
      <c r="M33" s="19">
        <f t="shared" si="8"/>
        <v>2.8454968200000001</v>
      </c>
      <c r="N33" s="19">
        <f t="shared" si="9"/>
        <v>26.334651180000002</v>
      </c>
      <c r="O33" s="19">
        <f t="shared" si="10"/>
        <v>8.9124844500000009</v>
      </c>
      <c r="P33" s="19">
        <f t="shared" si="11"/>
        <v>12.482852220000002</v>
      </c>
      <c r="Q33" s="19">
        <f t="shared" si="12"/>
        <v>3.5703060000000004</v>
      </c>
      <c r="R33" s="19">
        <f t="shared" si="13"/>
        <v>9.0467106600000005</v>
      </c>
      <c r="S33" s="19">
        <f t="shared" si="14"/>
        <v>34.012353330000003</v>
      </c>
      <c r="T33" s="61"/>
    </row>
    <row r="34" spans="1:20" ht="24.95" customHeight="1">
      <c r="A34" s="10">
        <v>27</v>
      </c>
      <c r="B34" s="10" t="s">
        <v>20</v>
      </c>
      <c r="C34" s="52">
        <v>1010</v>
      </c>
      <c r="D34" s="57">
        <f t="shared" si="0"/>
        <v>606</v>
      </c>
      <c r="E34" s="52">
        <v>313</v>
      </c>
      <c r="F34" s="19">
        <f t="shared" si="1"/>
        <v>100.91120000000001</v>
      </c>
      <c r="G34" s="19">
        <f t="shared" si="2"/>
        <v>156.5</v>
      </c>
      <c r="H34" s="19">
        <f t="shared" si="3"/>
        <v>55.557499999999997</v>
      </c>
      <c r="I34" s="19">
        <f t="shared" si="4"/>
        <v>312.96870000000001</v>
      </c>
      <c r="J34" s="19">
        <f t="shared" si="5"/>
        <v>1.2796558975000001</v>
      </c>
      <c r="K34" s="19">
        <f t="shared" si="6"/>
        <v>15.64588092</v>
      </c>
      <c r="L34" s="19">
        <f t="shared" si="7"/>
        <v>5.4808584899999993</v>
      </c>
      <c r="M34" s="19">
        <f t="shared" si="8"/>
        <v>2.5593117950000002</v>
      </c>
      <c r="N34" s="19">
        <f t="shared" si="9"/>
        <v>23.686051204999998</v>
      </c>
      <c r="O34" s="19">
        <f t="shared" si="10"/>
        <v>8.0161138874999995</v>
      </c>
      <c r="P34" s="19">
        <f t="shared" si="11"/>
        <v>11.227392944999998</v>
      </c>
      <c r="Q34" s="19">
        <f t="shared" si="12"/>
        <v>3.2112235</v>
      </c>
      <c r="R34" s="19">
        <f t="shared" si="13"/>
        <v>8.1368403349999987</v>
      </c>
      <c r="S34" s="19">
        <f t="shared" si="14"/>
        <v>30.591570667499994</v>
      </c>
      <c r="T34" s="61"/>
    </row>
    <row r="35" spans="1:20" ht="24.95" customHeight="1">
      <c r="A35" s="10">
        <v>28</v>
      </c>
      <c r="B35" s="10" t="s">
        <v>11</v>
      </c>
      <c r="C35" s="52">
        <v>752</v>
      </c>
      <c r="D35" s="57">
        <f t="shared" si="0"/>
        <v>451.2</v>
      </c>
      <c r="E35" s="52">
        <v>227</v>
      </c>
      <c r="F35" s="19">
        <f>E35*32.3/100</f>
        <v>73.320999999999998</v>
      </c>
      <c r="G35" s="19">
        <f t="shared" si="2"/>
        <v>113.5</v>
      </c>
      <c r="H35" s="19">
        <f t="shared" si="3"/>
        <v>40.292499999999997</v>
      </c>
      <c r="I35" s="19">
        <f t="shared" si="4"/>
        <v>227.11349999999999</v>
      </c>
      <c r="J35" s="19">
        <f t="shared" si="5"/>
        <v>0.92805715249999987</v>
      </c>
      <c r="K35" s="19">
        <f t="shared" si="6"/>
        <v>11.347012679999999</v>
      </c>
      <c r="L35" s="19">
        <f t="shared" si="7"/>
        <v>3.9749357099999996</v>
      </c>
      <c r="M35" s="19">
        <f t="shared" si="8"/>
        <v>1.8561143049999997</v>
      </c>
      <c r="N35" s="19">
        <f t="shared" si="9"/>
        <v>17.178062694999998</v>
      </c>
      <c r="O35" s="19">
        <f t="shared" si="10"/>
        <v>5.8136033624999994</v>
      </c>
      <c r="P35" s="19">
        <f t="shared" si="11"/>
        <v>8.1425501550000003</v>
      </c>
      <c r="Q35" s="19">
        <f t="shared" si="12"/>
        <v>2.3289065</v>
      </c>
      <c r="R35" s="19">
        <f t="shared" si="13"/>
        <v>5.9011589649999996</v>
      </c>
      <c r="S35" s="19">
        <f t="shared" si="14"/>
        <v>22.186218982499998</v>
      </c>
      <c r="T35" s="61"/>
    </row>
    <row r="36" spans="1:20" ht="24.95" customHeight="1">
      <c r="A36" s="13">
        <v>29</v>
      </c>
      <c r="B36" s="13" t="s">
        <v>3</v>
      </c>
      <c r="C36" s="55">
        <v>1061.68</v>
      </c>
      <c r="D36" s="57">
        <f t="shared" si="0"/>
        <v>637.00800000000004</v>
      </c>
      <c r="E36" s="55">
        <v>401</v>
      </c>
      <c r="F36" s="19">
        <f t="shared" si="1"/>
        <v>129.28240000000002</v>
      </c>
      <c r="G36" s="19">
        <f t="shared" si="2"/>
        <v>200.5</v>
      </c>
      <c r="H36" s="19">
        <v>71.19</v>
      </c>
      <c r="I36" s="19">
        <f t="shared" si="4"/>
        <v>400.97240000000005</v>
      </c>
      <c r="J36" s="19">
        <f t="shared" si="5"/>
        <v>1.6397192699999998</v>
      </c>
      <c r="K36" s="19">
        <f t="shared" si="6"/>
        <v>20.048243039999999</v>
      </c>
      <c r="L36" s="19">
        <f t="shared" si="7"/>
        <v>7.0230358800000001</v>
      </c>
      <c r="M36" s="19">
        <f t="shared" si="8"/>
        <v>3.2794385399999997</v>
      </c>
      <c r="N36" s="19">
        <f t="shared" si="9"/>
        <v>30.350717459999998</v>
      </c>
      <c r="O36" s="19">
        <f t="shared" si="10"/>
        <v>10.271649149999998</v>
      </c>
      <c r="P36" s="19">
        <f t="shared" si="11"/>
        <v>14.38650234</v>
      </c>
      <c r="Q36" s="19">
        <f t="shared" si="12"/>
        <v>4.1147819999999999</v>
      </c>
      <c r="R36" s="19">
        <f t="shared" si="13"/>
        <v>10.426345019999999</v>
      </c>
      <c r="S36" s="19">
        <f t="shared" si="14"/>
        <v>39.199278509999999</v>
      </c>
      <c r="T36" s="61"/>
    </row>
    <row r="37" spans="1:20" ht="21" customHeight="1">
      <c r="A37" s="75" t="s">
        <v>31</v>
      </c>
      <c r="B37" s="75"/>
      <c r="C37" s="56">
        <f>SUM(C8:C36)</f>
        <v>39073.44999999999</v>
      </c>
      <c r="D37" s="58">
        <f>SUM(D8:D36)</f>
        <v>23444.070000000003</v>
      </c>
      <c r="E37" s="56">
        <f t="shared" ref="E37:H37" si="15">SUM(E8:E36)</f>
        <v>12962</v>
      </c>
      <c r="F37" s="21">
        <f t="shared" si="15"/>
        <v>4180.0044999999991</v>
      </c>
      <c r="G37" s="65">
        <f t="shared" si="15"/>
        <v>6481</v>
      </c>
      <c r="H37" s="66">
        <f t="shared" si="15"/>
        <v>2301.0017999999995</v>
      </c>
      <c r="I37" s="21">
        <f t="shared" si="4"/>
        <v>12962.006299999999</v>
      </c>
      <c r="J37" s="63">
        <f>SUM(J8:J36)</f>
        <v>52.998974459399996</v>
      </c>
      <c r="K37" s="62">
        <f>SUM(K8:K36)</f>
        <v>647.99892290880007</v>
      </c>
      <c r="L37" s="62">
        <f>SUM(L8:L36)</f>
        <v>226.99842957359999</v>
      </c>
      <c r="M37" s="62">
        <f>SUM(M8:M36)</f>
        <v>105.99794891879999</v>
      </c>
      <c r="N37" s="63">
        <f>K37+L37+M37</f>
        <v>980.99530140120009</v>
      </c>
      <c r="O37" s="62">
        <f>SUM(O8:O36)</f>
        <v>332.00004471299997</v>
      </c>
      <c r="P37" s="62">
        <f>SUM(P8:P36)</f>
        <v>465.0002497548</v>
      </c>
      <c r="Q37" s="62">
        <f>SUM(Q8:Q36)</f>
        <v>132.99790403999998</v>
      </c>
      <c r="R37" s="62">
        <f>SUM(R8:R36)</f>
        <v>337.00012162439987</v>
      </c>
      <c r="S37" s="63">
        <f>O37+P37+Q37+R37</f>
        <v>1266.9983201321998</v>
      </c>
      <c r="T37" s="61"/>
    </row>
    <row r="38" spans="1:20" ht="21" customHeight="1">
      <c r="A38" s="11"/>
      <c r="B38" s="11"/>
      <c r="C38" s="11"/>
      <c r="D38" s="11"/>
      <c r="E38" s="11"/>
      <c r="F38" s="11"/>
      <c r="G38" s="11"/>
      <c r="H38" s="11"/>
      <c r="I38" s="11"/>
    </row>
    <row r="40" spans="1:20" ht="40.5" customHeight="1">
      <c r="A40" s="7"/>
      <c r="B40" s="7"/>
      <c r="C40" s="7"/>
      <c r="D40" s="7"/>
      <c r="E40" s="7"/>
      <c r="F40" s="7"/>
      <c r="G40" s="7"/>
      <c r="H40" s="7"/>
      <c r="I40" s="7"/>
    </row>
    <row r="41" spans="1:20" ht="16.5">
      <c r="A41" s="7"/>
      <c r="B41" s="7"/>
      <c r="C41" s="7"/>
      <c r="D41" s="7"/>
      <c r="E41" s="7"/>
      <c r="F41" s="7"/>
      <c r="G41" s="7"/>
      <c r="H41" s="7"/>
      <c r="I41" s="7"/>
    </row>
    <row r="42" spans="1:20" ht="26.25" customHeight="1"/>
    <row r="43" spans="1:20" ht="15" customHeight="1"/>
    <row r="44" spans="1:20" ht="15" customHeight="1"/>
  </sheetData>
  <mergeCells count="17">
    <mergeCell ref="A4:A6"/>
    <mergeCell ref="B4:B6"/>
    <mergeCell ref="E4:E6"/>
    <mergeCell ref="A3:I3"/>
    <mergeCell ref="C4:C6"/>
    <mergeCell ref="D4:D6"/>
    <mergeCell ref="A1:T1"/>
    <mergeCell ref="A2:T2"/>
    <mergeCell ref="F5:F6"/>
    <mergeCell ref="G5:G6"/>
    <mergeCell ref="H5:H6"/>
    <mergeCell ref="I5:I6"/>
    <mergeCell ref="K5:N5"/>
    <mergeCell ref="O5:S5"/>
    <mergeCell ref="F4:T4"/>
    <mergeCell ref="J5:J6"/>
    <mergeCell ref="A37:B37"/>
  </mergeCells>
  <pageMargins left="0" right="0" top="0.25" bottom="0.25" header="0.3" footer="0.3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V45"/>
  <sheetViews>
    <sheetView workbookViewId="0">
      <selection activeCell="W9" sqref="W9"/>
    </sheetView>
  </sheetViews>
  <sheetFormatPr defaultRowHeight="15"/>
  <cols>
    <col min="1" max="1" width="5.7109375" customWidth="1"/>
    <col min="2" max="2" width="14.5703125" customWidth="1"/>
    <col min="3" max="3" width="6.42578125" hidden="1" customWidth="1"/>
    <col min="4" max="4" width="8.42578125" customWidth="1"/>
    <col min="5" max="5" width="5.42578125" customWidth="1"/>
    <col min="6" max="6" width="7.28515625" customWidth="1"/>
    <col min="7" max="7" width="9" style="29" customWidth="1"/>
    <col min="8" max="8" width="7" customWidth="1"/>
    <col min="9" max="9" width="8.28515625" customWidth="1"/>
    <col min="10" max="10" width="7.42578125" customWidth="1"/>
    <col min="11" max="11" width="5.85546875" customWidth="1"/>
    <col min="12" max="12" width="6.5703125" customWidth="1"/>
    <col min="13" max="13" width="19" customWidth="1"/>
    <col min="14" max="14" width="13.140625" customWidth="1"/>
    <col min="15" max="15" width="8.140625" customWidth="1"/>
    <col min="16" max="16" width="8.7109375" customWidth="1"/>
  </cols>
  <sheetData>
    <row r="1" spans="1:22" ht="30.75" customHeight="1">
      <c r="A1" s="76" t="s">
        <v>33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3"/>
      <c r="R1" s="3"/>
      <c r="S1" s="3"/>
      <c r="T1" s="3"/>
      <c r="U1" s="3"/>
      <c r="V1" s="3"/>
    </row>
    <row r="2" spans="1:22" ht="24" customHeight="1">
      <c r="A2" s="77" t="s">
        <v>46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4"/>
      <c r="R2" s="4"/>
      <c r="S2" s="4"/>
      <c r="T2" s="4"/>
      <c r="U2" s="4"/>
      <c r="V2" s="4"/>
    </row>
    <row r="3" spans="1:22" ht="24" customHeight="1">
      <c r="A3" s="82" t="s">
        <v>52</v>
      </c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4"/>
      <c r="R3" s="4"/>
      <c r="S3" s="4"/>
      <c r="T3" s="4"/>
      <c r="U3" s="4"/>
      <c r="V3" s="4"/>
    </row>
    <row r="4" spans="1:22" ht="88.5" customHeight="1">
      <c r="A4" s="78" t="s">
        <v>32</v>
      </c>
      <c r="B4" s="73" t="s">
        <v>0</v>
      </c>
      <c r="C4" s="78" t="s">
        <v>36</v>
      </c>
      <c r="D4" s="84" t="s">
        <v>48</v>
      </c>
      <c r="E4" s="84"/>
      <c r="F4" s="84"/>
      <c r="G4" s="84" t="s">
        <v>40</v>
      </c>
      <c r="H4" s="84"/>
      <c r="I4" s="84"/>
      <c r="J4" s="84" t="s">
        <v>41</v>
      </c>
      <c r="K4" s="84"/>
      <c r="L4" s="84"/>
      <c r="M4" s="78" t="s">
        <v>42</v>
      </c>
      <c r="N4" s="78" t="s">
        <v>43</v>
      </c>
      <c r="O4" s="78" t="s">
        <v>44</v>
      </c>
      <c r="P4" s="10" t="s">
        <v>45</v>
      </c>
      <c r="Q4" s="5"/>
      <c r="R4" s="5"/>
      <c r="S4" s="5"/>
      <c r="T4" s="5"/>
      <c r="U4" s="5"/>
      <c r="V4" s="5"/>
    </row>
    <row r="5" spans="1:22" ht="25.5" customHeight="1">
      <c r="A5" s="80"/>
      <c r="B5" s="74"/>
      <c r="C5" s="80"/>
      <c r="D5" s="17" t="s">
        <v>37</v>
      </c>
      <c r="E5" s="17" t="s">
        <v>38</v>
      </c>
      <c r="F5" s="17" t="s">
        <v>39</v>
      </c>
      <c r="G5" s="27" t="s">
        <v>37</v>
      </c>
      <c r="H5" s="17" t="s">
        <v>38</v>
      </c>
      <c r="I5" s="17" t="s">
        <v>39</v>
      </c>
      <c r="J5" s="17" t="s">
        <v>37</v>
      </c>
      <c r="K5" s="17" t="s">
        <v>38</v>
      </c>
      <c r="L5" s="17" t="s">
        <v>39</v>
      </c>
      <c r="M5" s="80"/>
      <c r="N5" s="80"/>
      <c r="O5" s="80"/>
      <c r="P5" s="10"/>
      <c r="Q5" s="5"/>
      <c r="R5" s="5"/>
      <c r="S5" s="5"/>
      <c r="T5" s="5"/>
      <c r="U5" s="5"/>
      <c r="V5" s="5"/>
    </row>
    <row r="6" spans="1:22" ht="20.25" customHeight="1">
      <c r="A6" s="17">
        <v>1</v>
      </c>
      <c r="B6" s="18">
        <v>2</v>
      </c>
      <c r="C6" s="17">
        <v>3</v>
      </c>
      <c r="D6" s="17">
        <v>3</v>
      </c>
      <c r="E6" s="17">
        <v>4</v>
      </c>
      <c r="F6" s="17">
        <v>5</v>
      </c>
      <c r="G6" s="31">
        <v>6</v>
      </c>
      <c r="H6" s="17">
        <v>7</v>
      </c>
      <c r="I6" s="17">
        <v>8</v>
      </c>
      <c r="J6" s="17">
        <v>9</v>
      </c>
      <c r="K6" s="17">
        <v>10</v>
      </c>
      <c r="L6" s="17">
        <v>11</v>
      </c>
      <c r="M6" s="1">
        <v>12</v>
      </c>
      <c r="N6" s="10">
        <v>13</v>
      </c>
      <c r="O6" s="1">
        <v>14</v>
      </c>
      <c r="P6" s="9">
        <v>15</v>
      </c>
      <c r="Q6" s="5"/>
      <c r="R6" s="5"/>
      <c r="S6" s="5"/>
      <c r="T6" s="5"/>
      <c r="U6" s="5"/>
      <c r="V6" s="5"/>
    </row>
    <row r="7" spans="1:22" ht="19.5" customHeight="1">
      <c r="A7" s="10">
        <v>1</v>
      </c>
      <c r="B7" s="10" t="s">
        <v>14</v>
      </c>
      <c r="C7" s="10">
        <v>621</v>
      </c>
      <c r="D7" s="19">
        <f>C7*32.25/100</f>
        <v>200.27250000000001</v>
      </c>
      <c r="E7" s="20">
        <f>C7*50/100</f>
        <v>310.5</v>
      </c>
      <c r="F7" s="19">
        <f>C7*17.75/100</f>
        <v>110.22750000000001</v>
      </c>
      <c r="G7" s="19">
        <f>D7*85/100</f>
        <v>170.23162500000001</v>
      </c>
      <c r="H7" s="19">
        <f>E7*1.5/100</f>
        <v>4.6574999999999998</v>
      </c>
      <c r="I7" s="19">
        <f>C7*17.75/100</f>
        <v>110.22750000000001</v>
      </c>
      <c r="J7" s="32">
        <f>D7*5/100</f>
        <v>10.013625000000001</v>
      </c>
      <c r="K7" s="20">
        <v>0</v>
      </c>
      <c r="L7" s="20">
        <v>0</v>
      </c>
      <c r="M7" s="23" t="s">
        <v>49</v>
      </c>
      <c r="N7" s="23" t="s">
        <v>51</v>
      </c>
      <c r="O7" s="26">
        <v>0.47</v>
      </c>
      <c r="P7" s="24"/>
      <c r="Q7" s="2"/>
      <c r="R7" s="2"/>
      <c r="S7" s="2"/>
      <c r="T7" s="2"/>
      <c r="U7" s="2"/>
      <c r="V7" s="2"/>
    </row>
    <row r="8" spans="1:22" ht="19.5" customHeight="1">
      <c r="A8" s="10">
        <v>2</v>
      </c>
      <c r="B8" s="6" t="s">
        <v>1</v>
      </c>
      <c r="C8" s="6">
        <v>445</v>
      </c>
      <c r="D8" s="19">
        <f t="shared" ref="D8:D35" si="0">C8*32.24/100</f>
        <v>143.46800000000002</v>
      </c>
      <c r="E8" s="20">
        <f t="shared" ref="E8:E35" si="1">C8*50/100</f>
        <v>222.5</v>
      </c>
      <c r="F8" s="19">
        <f t="shared" ref="F8:F35" si="2">C8*17.75/100</f>
        <v>78.987499999999997</v>
      </c>
      <c r="G8" s="19">
        <f t="shared" ref="G8:G35" si="3">D8*85/100</f>
        <v>121.9478</v>
      </c>
      <c r="H8" s="19">
        <f t="shared" ref="H8:H35" si="4">E8*1.5/100</f>
        <v>3.3374999999999999</v>
      </c>
      <c r="I8" s="19">
        <f t="shared" ref="I8:I35" si="5">C8*17.75/100</f>
        <v>78.987499999999997</v>
      </c>
      <c r="J8" s="32">
        <f t="shared" ref="J8:J35" si="6">D8*5/100</f>
        <v>7.1734000000000018</v>
      </c>
      <c r="K8" s="20">
        <v>0</v>
      </c>
      <c r="L8" s="20">
        <v>0</v>
      </c>
      <c r="M8" s="23" t="s">
        <v>49</v>
      </c>
      <c r="N8" s="23" t="s">
        <v>51</v>
      </c>
      <c r="O8" s="26">
        <v>0.48</v>
      </c>
      <c r="P8" s="24"/>
      <c r="Q8" s="2"/>
      <c r="R8" s="2"/>
      <c r="S8" s="2"/>
      <c r="T8" s="2"/>
      <c r="U8" s="2"/>
      <c r="V8" s="2"/>
    </row>
    <row r="9" spans="1:22" ht="33" customHeight="1">
      <c r="A9" s="10">
        <v>3</v>
      </c>
      <c r="B9" s="10" t="s">
        <v>4</v>
      </c>
      <c r="C9" s="10">
        <v>961</v>
      </c>
      <c r="D9" s="19">
        <f>C9*32.28/100</f>
        <v>310.21080000000001</v>
      </c>
      <c r="E9" s="20">
        <f t="shared" si="1"/>
        <v>480.5</v>
      </c>
      <c r="F9" s="19">
        <f t="shared" si="2"/>
        <v>170.57749999999999</v>
      </c>
      <c r="G9" s="19">
        <f t="shared" si="3"/>
        <v>263.67918000000003</v>
      </c>
      <c r="H9" s="19">
        <f t="shared" si="4"/>
        <v>7.2074999999999996</v>
      </c>
      <c r="I9" s="19">
        <f t="shared" si="5"/>
        <v>170.57749999999999</v>
      </c>
      <c r="J9" s="32">
        <f t="shared" si="6"/>
        <v>15.510540000000001</v>
      </c>
      <c r="K9" s="20">
        <v>0</v>
      </c>
      <c r="L9" s="20">
        <v>0</v>
      </c>
      <c r="M9" s="23" t="s">
        <v>50</v>
      </c>
      <c r="N9" s="23" t="s">
        <v>51</v>
      </c>
      <c r="O9" s="26">
        <v>0.47</v>
      </c>
      <c r="P9" s="33"/>
      <c r="Q9" s="2"/>
      <c r="R9" s="2"/>
      <c r="S9" s="2"/>
      <c r="T9" s="2"/>
      <c r="U9" s="2"/>
      <c r="V9" s="2"/>
    </row>
    <row r="10" spans="1:22" ht="30" customHeight="1">
      <c r="A10" s="10">
        <v>4</v>
      </c>
      <c r="B10" s="10" t="s">
        <v>10</v>
      </c>
      <c r="C10" s="10">
        <v>612</v>
      </c>
      <c r="D10" s="19">
        <f t="shared" si="0"/>
        <v>197.30880000000002</v>
      </c>
      <c r="E10" s="20">
        <f t="shared" si="1"/>
        <v>306</v>
      </c>
      <c r="F10" s="19">
        <f t="shared" si="2"/>
        <v>108.63</v>
      </c>
      <c r="G10" s="19">
        <f t="shared" si="3"/>
        <v>167.71248000000003</v>
      </c>
      <c r="H10" s="19">
        <f t="shared" si="4"/>
        <v>4.59</v>
      </c>
      <c r="I10" s="19">
        <f t="shared" si="5"/>
        <v>108.63</v>
      </c>
      <c r="J10" s="32">
        <f t="shared" si="6"/>
        <v>9.8654400000000013</v>
      </c>
      <c r="K10" s="20">
        <v>0</v>
      </c>
      <c r="L10" s="20">
        <v>0</v>
      </c>
      <c r="M10" s="23" t="s">
        <v>50</v>
      </c>
      <c r="N10" s="23" t="s">
        <v>51</v>
      </c>
      <c r="O10" s="26">
        <v>0.46</v>
      </c>
      <c r="P10" s="24"/>
      <c r="Q10" s="2"/>
      <c r="R10" s="2"/>
      <c r="S10" s="2"/>
      <c r="T10" s="2"/>
      <c r="U10" s="2"/>
      <c r="V10" s="2"/>
    </row>
    <row r="11" spans="1:22" ht="23.25" customHeight="1">
      <c r="A11" s="10">
        <v>5</v>
      </c>
      <c r="B11" s="10" t="s">
        <v>6</v>
      </c>
      <c r="C11" s="10">
        <v>192</v>
      </c>
      <c r="D11" s="19">
        <f t="shared" si="0"/>
        <v>61.900799999999997</v>
      </c>
      <c r="E11" s="20">
        <f t="shared" si="1"/>
        <v>96</v>
      </c>
      <c r="F11" s="19">
        <f t="shared" si="2"/>
        <v>34.08</v>
      </c>
      <c r="G11" s="19">
        <f t="shared" si="3"/>
        <v>52.61567999999999</v>
      </c>
      <c r="H11" s="19">
        <f t="shared" si="4"/>
        <v>1.44</v>
      </c>
      <c r="I11" s="19">
        <f t="shared" si="5"/>
        <v>34.08</v>
      </c>
      <c r="J11" s="32">
        <f t="shared" si="6"/>
        <v>3.0950399999999996</v>
      </c>
      <c r="K11" s="20">
        <v>0</v>
      </c>
      <c r="L11" s="20">
        <v>0</v>
      </c>
      <c r="M11" s="23" t="s">
        <v>49</v>
      </c>
      <c r="N11" s="23" t="s">
        <v>51</v>
      </c>
      <c r="O11" s="26">
        <v>0.47</v>
      </c>
      <c r="P11" s="24"/>
      <c r="Q11" s="2"/>
      <c r="R11" s="2"/>
      <c r="S11" s="2"/>
      <c r="T11" s="2"/>
      <c r="U11" s="2"/>
      <c r="V11" s="2"/>
    </row>
    <row r="12" spans="1:22" ht="19.5" customHeight="1">
      <c r="A12" s="10">
        <v>6</v>
      </c>
      <c r="B12" s="10" t="s">
        <v>16</v>
      </c>
      <c r="C12" s="10">
        <v>371</v>
      </c>
      <c r="D12" s="19">
        <f t="shared" si="0"/>
        <v>119.61040000000001</v>
      </c>
      <c r="E12" s="20">
        <f t="shared" si="1"/>
        <v>185.5</v>
      </c>
      <c r="F12" s="19">
        <f t="shared" si="2"/>
        <v>65.852500000000006</v>
      </c>
      <c r="G12" s="19">
        <f t="shared" si="3"/>
        <v>101.66884000000002</v>
      </c>
      <c r="H12" s="19">
        <f t="shared" si="4"/>
        <v>2.7825000000000002</v>
      </c>
      <c r="I12" s="19">
        <f t="shared" si="5"/>
        <v>65.852500000000006</v>
      </c>
      <c r="J12" s="32">
        <f t="shared" si="6"/>
        <v>5.9805200000000003</v>
      </c>
      <c r="K12" s="20">
        <v>0</v>
      </c>
      <c r="L12" s="20">
        <v>0</v>
      </c>
      <c r="M12" s="23" t="s">
        <v>49</v>
      </c>
      <c r="N12" s="23" t="s">
        <v>51</v>
      </c>
      <c r="O12" s="26">
        <v>0.48</v>
      </c>
      <c r="P12" s="24"/>
      <c r="Q12" s="2"/>
      <c r="R12" s="2"/>
      <c r="S12" s="2"/>
      <c r="T12" s="2"/>
      <c r="U12" s="2"/>
      <c r="V12" s="2"/>
    </row>
    <row r="13" spans="1:22" ht="33" customHeight="1">
      <c r="A13" s="6">
        <v>7</v>
      </c>
      <c r="B13" s="1" t="s">
        <v>26</v>
      </c>
      <c r="C13" s="1">
        <v>684</v>
      </c>
      <c r="D13" s="19">
        <f t="shared" si="0"/>
        <v>220.52160000000001</v>
      </c>
      <c r="E13" s="20">
        <f t="shared" si="1"/>
        <v>342</v>
      </c>
      <c r="F13" s="19">
        <f t="shared" si="2"/>
        <v>121.41</v>
      </c>
      <c r="G13" s="19">
        <f t="shared" si="3"/>
        <v>187.44335999999998</v>
      </c>
      <c r="H13" s="19">
        <f t="shared" si="4"/>
        <v>5.13</v>
      </c>
      <c r="I13" s="19">
        <f t="shared" si="5"/>
        <v>121.41</v>
      </c>
      <c r="J13" s="32">
        <f t="shared" si="6"/>
        <v>11.02608</v>
      </c>
      <c r="K13" s="20">
        <v>0</v>
      </c>
      <c r="L13" s="20">
        <v>0</v>
      </c>
      <c r="M13" s="23" t="s">
        <v>50</v>
      </c>
      <c r="N13" s="23" t="s">
        <v>51</v>
      </c>
      <c r="O13" s="26">
        <v>0.47</v>
      </c>
      <c r="P13" s="24"/>
      <c r="Q13" s="12"/>
      <c r="R13" s="2"/>
      <c r="S13" s="2"/>
      <c r="T13" s="2"/>
      <c r="U13" s="2"/>
      <c r="V13" s="2"/>
    </row>
    <row r="14" spans="1:22" ht="18.75">
      <c r="A14" s="10">
        <v>8</v>
      </c>
      <c r="B14" s="10" t="s">
        <v>21</v>
      </c>
      <c r="C14" s="10">
        <v>375</v>
      </c>
      <c r="D14" s="19">
        <f t="shared" si="0"/>
        <v>120.9</v>
      </c>
      <c r="E14" s="20">
        <f t="shared" si="1"/>
        <v>187.5</v>
      </c>
      <c r="F14" s="19">
        <f t="shared" si="2"/>
        <v>66.5625</v>
      </c>
      <c r="G14" s="19">
        <f t="shared" si="3"/>
        <v>102.765</v>
      </c>
      <c r="H14" s="19">
        <f t="shared" si="4"/>
        <v>2.8125</v>
      </c>
      <c r="I14" s="19">
        <f t="shared" si="5"/>
        <v>66.5625</v>
      </c>
      <c r="J14" s="32">
        <f t="shared" si="6"/>
        <v>6.0449999999999999</v>
      </c>
      <c r="K14" s="20">
        <v>0</v>
      </c>
      <c r="L14" s="20">
        <v>0</v>
      </c>
      <c r="M14" s="23" t="s">
        <v>49</v>
      </c>
      <c r="N14" s="23" t="s">
        <v>51</v>
      </c>
      <c r="O14" s="26">
        <v>0.48</v>
      </c>
      <c r="P14" s="24"/>
      <c r="Q14" s="2"/>
      <c r="R14" s="2"/>
      <c r="S14" s="2"/>
      <c r="T14" s="2"/>
      <c r="U14" s="2"/>
      <c r="V14" s="2"/>
    </row>
    <row r="15" spans="1:22" ht="22.5" customHeight="1">
      <c r="A15" s="10">
        <v>9</v>
      </c>
      <c r="B15" s="10" t="s">
        <v>22</v>
      </c>
      <c r="C15" s="10">
        <v>509</v>
      </c>
      <c r="D15" s="19">
        <f t="shared" si="0"/>
        <v>164.10159999999999</v>
      </c>
      <c r="E15" s="20">
        <f t="shared" si="1"/>
        <v>254.5</v>
      </c>
      <c r="F15" s="19">
        <f t="shared" si="2"/>
        <v>90.347499999999997</v>
      </c>
      <c r="G15" s="19">
        <f t="shared" si="3"/>
        <v>139.48635999999999</v>
      </c>
      <c r="H15" s="19">
        <f t="shared" si="4"/>
        <v>3.8174999999999999</v>
      </c>
      <c r="I15" s="19">
        <f t="shared" si="5"/>
        <v>90.347499999999997</v>
      </c>
      <c r="J15" s="32">
        <f t="shared" si="6"/>
        <v>8.2050799999999988</v>
      </c>
      <c r="K15" s="20">
        <v>0</v>
      </c>
      <c r="L15" s="20">
        <v>0</v>
      </c>
      <c r="M15" s="23" t="s">
        <v>49</v>
      </c>
      <c r="N15" s="23" t="s">
        <v>51</v>
      </c>
      <c r="O15" s="26">
        <v>0.48</v>
      </c>
      <c r="P15" s="24"/>
      <c r="Q15" s="2"/>
      <c r="R15" s="2"/>
      <c r="S15" s="2"/>
      <c r="T15" s="2"/>
      <c r="U15" s="2"/>
      <c r="V15" s="2"/>
    </row>
    <row r="16" spans="1:22" ht="18.75">
      <c r="A16" s="10">
        <v>10</v>
      </c>
      <c r="B16" s="10" t="s">
        <v>12</v>
      </c>
      <c r="C16" s="10">
        <v>655</v>
      </c>
      <c r="D16" s="19">
        <f t="shared" si="0"/>
        <v>211.172</v>
      </c>
      <c r="E16" s="20">
        <f t="shared" si="1"/>
        <v>327.5</v>
      </c>
      <c r="F16" s="19">
        <f t="shared" si="2"/>
        <v>116.2625</v>
      </c>
      <c r="G16" s="19">
        <f t="shared" si="3"/>
        <v>179.49619999999999</v>
      </c>
      <c r="H16" s="19">
        <f t="shared" si="4"/>
        <v>4.9124999999999996</v>
      </c>
      <c r="I16" s="19">
        <f t="shared" si="5"/>
        <v>116.2625</v>
      </c>
      <c r="J16" s="32">
        <f t="shared" si="6"/>
        <v>10.558599999999998</v>
      </c>
      <c r="K16" s="20">
        <v>0</v>
      </c>
      <c r="L16" s="20">
        <v>0</v>
      </c>
      <c r="M16" s="23" t="s">
        <v>49</v>
      </c>
      <c r="N16" s="23" t="s">
        <v>51</v>
      </c>
      <c r="O16" s="26">
        <v>0.48</v>
      </c>
      <c r="P16" s="24"/>
      <c r="Q16" s="2"/>
      <c r="R16" s="2"/>
      <c r="S16" s="2"/>
      <c r="T16" s="2"/>
      <c r="U16" s="2"/>
      <c r="V16" s="2"/>
    </row>
    <row r="17" spans="1:22" ht="34.5" customHeight="1">
      <c r="A17" s="10">
        <v>11</v>
      </c>
      <c r="B17" s="1" t="s">
        <v>29</v>
      </c>
      <c r="C17" s="1">
        <v>438</v>
      </c>
      <c r="D17" s="19">
        <f t="shared" si="0"/>
        <v>141.21120000000002</v>
      </c>
      <c r="E17" s="20">
        <f t="shared" si="1"/>
        <v>219</v>
      </c>
      <c r="F17" s="19">
        <f t="shared" si="2"/>
        <v>77.745000000000005</v>
      </c>
      <c r="G17" s="19">
        <f t="shared" si="3"/>
        <v>120.02952000000001</v>
      </c>
      <c r="H17" s="19">
        <f t="shared" si="4"/>
        <v>3.2850000000000001</v>
      </c>
      <c r="I17" s="19">
        <f t="shared" si="5"/>
        <v>77.745000000000005</v>
      </c>
      <c r="J17" s="32">
        <f t="shared" si="6"/>
        <v>7.0605600000000006</v>
      </c>
      <c r="K17" s="20">
        <v>0</v>
      </c>
      <c r="L17" s="20">
        <v>0</v>
      </c>
      <c r="M17" s="23" t="s">
        <v>49</v>
      </c>
      <c r="N17" s="23" t="s">
        <v>51</v>
      </c>
      <c r="O17" s="26">
        <v>0.48</v>
      </c>
      <c r="P17" s="24"/>
      <c r="Q17" s="2"/>
      <c r="R17" s="2"/>
      <c r="S17" s="2"/>
      <c r="T17" s="2"/>
      <c r="U17" s="2"/>
      <c r="V17" s="2"/>
    </row>
    <row r="18" spans="1:22" ht="21" customHeight="1">
      <c r="A18" s="10">
        <v>12</v>
      </c>
      <c r="B18" s="10" t="s">
        <v>25</v>
      </c>
      <c r="C18" s="10">
        <v>301</v>
      </c>
      <c r="D18" s="19">
        <f>C18*32.3/100</f>
        <v>97.222999999999999</v>
      </c>
      <c r="E18" s="20">
        <f t="shared" si="1"/>
        <v>150.5</v>
      </c>
      <c r="F18" s="19">
        <f t="shared" si="2"/>
        <v>53.427500000000002</v>
      </c>
      <c r="G18" s="19">
        <f t="shared" si="3"/>
        <v>82.63955</v>
      </c>
      <c r="H18" s="19">
        <f t="shared" si="4"/>
        <v>2.2574999999999998</v>
      </c>
      <c r="I18" s="19">
        <f t="shared" si="5"/>
        <v>53.427500000000002</v>
      </c>
      <c r="J18" s="32">
        <f t="shared" si="6"/>
        <v>4.8611500000000003</v>
      </c>
      <c r="K18" s="20">
        <v>0</v>
      </c>
      <c r="L18" s="20">
        <v>0</v>
      </c>
      <c r="M18" s="23" t="s">
        <v>49</v>
      </c>
      <c r="N18" s="23" t="s">
        <v>51</v>
      </c>
      <c r="O18" s="26">
        <v>0.47</v>
      </c>
      <c r="P18" s="24"/>
      <c r="Q18" s="2"/>
      <c r="R18" s="2"/>
      <c r="S18" s="2"/>
      <c r="T18" s="2"/>
      <c r="U18" s="2"/>
      <c r="V18" s="2"/>
    </row>
    <row r="19" spans="1:22" ht="18.75">
      <c r="A19" s="10">
        <v>13</v>
      </c>
      <c r="B19" s="10" t="s">
        <v>23</v>
      </c>
      <c r="C19" s="10">
        <v>427</v>
      </c>
      <c r="D19" s="19">
        <f t="shared" si="0"/>
        <v>137.66480000000001</v>
      </c>
      <c r="E19" s="20">
        <f t="shared" si="1"/>
        <v>213.5</v>
      </c>
      <c r="F19" s="19">
        <f t="shared" si="2"/>
        <v>75.792500000000004</v>
      </c>
      <c r="G19" s="19">
        <f t="shared" si="3"/>
        <v>117.01508000000001</v>
      </c>
      <c r="H19" s="19">
        <f t="shared" si="4"/>
        <v>3.2025000000000001</v>
      </c>
      <c r="I19" s="19">
        <f t="shared" si="5"/>
        <v>75.792500000000004</v>
      </c>
      <c r="J19" s="32">
        <f t="shared" si="6"/>
        <v>6.8832400000000007</v>
      </c>
      <c r="K19" s="20">
        <v>0</v>
      </c>
      <c r="L19" s="20">
        <v>0</v>
      </c>
      <c r="M19" s="23" t="s">
        <v>49</v>
      </c>
      <c r="N19" s="23" t="s">
        <v>51</v>
      </c>
      <c r="O19" s="26">
        <v>0.47</v>
      </c>
      <c r="P19" s="24"/>
      <c r="Q19" s="2"/>
      <c r="R19" s="2"/>
      <c r="S19" s="2"/>
      <c r="T19" s="2"/>
      <c r="U19" s="2"/>
      <c r="V19" s="2"/>
    </row>
    <row r="20" spans="1:22" ht="18.75">
      <c r="A20" s="10">
        <v>14</v>
      </c>
      <c r="B20" s="10" t="s">
        <v>17</v>
      </c>
      <c r="C20" s="10">
        <v>412</v>
      </c>
      <c r="D20" s="19">
        <f t="shared" si="0"/>
        <v>132.8288</v>
      </c>
      <c r="E20" s="20">
        <f t="shared" si="1"/>
        <v>206</v>
      </c>
      <c r="F20" s="19">
        <f t="shared" si="2"/>
        <v>73.13</v>
      </c>
      <c r="G20" s="19">
        <f t="shared" si="3"/>
        <v>112.90448000000001</v>
      </c>
      <c r="H20" s="19">
        <f t="shared" si="4"/>
        <v>3.09</v>
      </c>
      <c r="I20" s="19">
        <f t="shared" si="5"/>
        <v>73.13</v>
      </c>
      <c r="J20" s="32">
        <f t="shared" si="6"/>
        <v>6.6414400000000002</v>
      </c>
      <c r="K20" s="20">
        <v>0</v>
      </c>
      <c r="L20" s="20">
        <v>0</v>
      </c>
      <c r="M20" s="23" t="s">
        <v>49</v>
      </c>
      <c r="N20" s="23" t="s">
        <v>51</v>
      </c>
      <c r="O20" s="26">
        <v>0.47</v>
      </c>
      <c r="P20" s="24"/>
      <c r="Q20" s="2"/>
      <c r="R20" s="2"/>
      <c r="S20" s="2"/>
      <c r="T20" s="2"/>
      <c r="U20" s="2"/>
      <c r="V20" s="2"/>
    </row>
    <row r="21" spans="1:22" ht="29.25" customHeight="1">
      <c r="A21" s="10">
        <v>15</v>
      </c>
      <c r="B21" s="10" t="s">
        <v>15</v>
      </c>
      <c r="C21" s="10">
        <v>530</v>
      </c>
      <c r="D21" s="19">
        <f>C21*32.25/100</f>
        <v>170.92500000000001</v>
      </c>
      <c r="E21" s="20">
        <f t="shared" si="1"/>
        <v>265</v>
      </c>
      <c r="F21" s="19">
        <f t="shared" si="2"/>
        <v>94.075000000000003</v>
      </c>
      <c r="G21" s="19">
        <f t="shared" si="3"/>
        <v>145.28625000000002</v>
      </c>
      <c r="H21" s="19">
        <f t="shared" si="4"/>
        <v>3.9750000000000001</v>
      </c>
      <c r="I21" s="19">
        <f t="shared" si="5"/>
        <v>94.075000000000003</v>
      </c>
      <c r="J21" s="32">
        <f t="shared" si="6"/>
        <v>8.5462500000000006</v>
      </c>
      <c r="K21" s="20">
        <v>0</v>
      </c>
      <c r="L21" s="20">
        <v>0</v>
      </c>
      <c r="M21" s="23" t="s">
        <v>50</v>
      </c>
      <c r="N21" s="23" t="s">
        <v>51</v>
      </c>
      <c r="O21" s="26">
        <v>0.47</v>
      </c>
      <c r="P21" s="24"/>
      <c r="Q21" s="2"/>
      <c r="R21" s="2"/>
      <c r="S21" s="2"/>
      <c r="T21" s="2"/>
      <c r="U21" s="2"/>
      <c r="V21" s="2"/>
    </row>
    <row r="22" spans="1:22" ht="18.75">
      <c r="A22" s="10">
        <v>16</v>
      </c>
      <c r="B22" s="1" t="s">
        <v>24</v>
      </c>
      <c r="C22" s="1">
        <v>418</v>
      </c>
      <c r="D22" s="19">
        <f t="shared" si="0"/>
        <v>134.76320000000001</v>
      </c>
      <c r="E22" s="20">
        <f t="shared" si="1"/>
        <v>209</v>
      </c>
      <c r="F22" s="19">
        <f>C22*17.74/100</f>
        <v>74.153199999999998</v>
      </c>
      <c r="G22" s="19">
        <f t="shared" si="3"/>
        <v>114.54872000000002</v>
      </c>
      <c r="H22" s="19">
        <f t="shared" si="4"/>
        <v>3.1349999999999998</v>
      </c>
      <c r="I22" s="19">
        <f>C22*17.74/100</f>
        <v>74.153199999999998</v>
      </c>
      <c r="J22" s="32">
        <f t="shared" si="6"/>
        <v>6.7381600000000006</v>
      </c>
      <c r="K22" s="20">
        <v>0</v>
      </c>
      <c r="L22" s="20">
        <v>0</v>
      </c>
      <c r="M22" s="23" t="s">
        <v>49</v>
      </c>
      <c r="N22" s="23" t="s">
        <v>51</v>
      </c>
      <c r="O22" s="26">
        <v>0.47</v>
      </c>
      <c r="P22" s="24"/>
      <c r="Q22" s="2"/>
      <c r="R22" s="2"/>
      <c r="S22" s="2"/>
      <c r="T22" s="2"/>
      <c r="U22" s="2"/>
      <c r="V22" s="2"/>
    </row>
    <row r="23" spans="1:22" ht="27.75" customHeight="1">
      <c r="A23" s="10">
        <v>17</v>
      </c>
      <c r="B23" s="10" t="s">
        <v>19</v>
      </c>
      <c r="C23" s="10">
        <v>321</v>
      </c>
      <c r="D23" s="19">
        <f>C23*32.28/100</f>
        <v>103.61880000000001</v>
      </c>
      <c r="E23" s="20">
        <f t="shared" si="1"/>
        <v>160.5</v>
      </c>
      <c r="F23" s="19">
        <f t="shared" si="2"/>
        <v>56.977499999999999</v>
      </c>
      <c r="G23" s="19">
        <f t="shared" si="3"/>
        <v>88.075980000000001</v>
      </c>
      <c r="H23" s="19">
        <f t="shared" si="4"/>
        <v>2.4075000000000002</v>
      </c>
      <c r="I23" s="19">
        <f t="shared" si="5"/>
        <v>56.977499999999999</v>
      </c>
      <c r="J23" s="32">
        <f t="shared" si="6"/>
        <v>5.1809400000000005</v>
      </c>
      <c r="K23" s="20">
        <v>0</v>
      </c>
      <c r="L23" s="20">
        <v>0</v>
      </c>
      <c r="M23" s="23" t="s">
        <v>50</v>
      </c>
      <c r="N23" s="23" t="s">
        <v>51</v>
      </c>
      <c r="O23" s="26">
        <v>0.47</v>
      </c>
      <c r="P23" s="24"/>
      <c r="Q23" s="2"/>
      <c r="R23" s="2"/>
      <c r="S23" s="2"/>
      <c r="T23" s="2"/>
      <c r="U23" s="2"/>
      <c r="V23" s="2"/>
    </row>
    <row r="24" spans="1:22" ht="31.5" customHeight="1">
      <c r="A24" s="10">
        <v>18</v>
      </c>
      <c r="B24" s="10" t="s">
        <v>2</v>
      </c>
      <c r="C24" s="10">
        <v>406</v>
      </c>
      <c r="D24" s="19">
        <f>C24*32.21/100</f>
        <v>130.77260000000001</v>
      </c>
      <c r="E24" s="20">
        <f t="shared" si="1"/>
        <v>203</v>
      </c>
      <c r="F24" s="19">
        <f t="shared" si="2"/>
        <v>72.064999999999998</v>
      </c>
      <c r="G24" s="19">
        <f t="shared" si="3"/>
        <v>111.15671</v>
      </c>
      <c r="H24" s="19">
        <f t="shared" si="4"/>
        <v>3.0449999999999999</v>
      </c>
      <c r="I24" s="19">
        <f t="shared" si="5"/>
        <v>72.064999999999998</v>
      </c>
      <c r="J24" s="32">
        <f t="shared" si="6"/>
        <v>6.5386300000000004</v>
      </c>
      <c r="K24" s="20">
        <v>0</v>
      </c>
      <c r="L24" s="20">
        <v>0</v>
      </c>
      <c r="M24" s="23" t="s">
        <v>50</v>
      </c>
      <c r="N24" s="23" t="s">
        <v>51</v>
      </c>
      <c r="O24" s="26">
        <v>0.48</v>
      </c>
      <c r="P24" s="24"/>
      <c r="Q24" s="2"/>
      <c r="R24" s="2"/>
      <c r="S24" s="2"/>
      <c r="T24" s="2"/>
      <c r="U24" s="2"/>
      <c r="V24" s="2"/>
    </row>
    <row r="25" spans="1:22" ht="22.5" customHeight="1">
      <c r="A25" s="10">
        <v>19</v>
      </c>
      <c r="B25" s="10" t="s">
        <v>7</v>
      </c>
      <c r="C25" s="10">
        <v>261</v>
      </c>
      <c r="D25" s="19">
        <f t="shared" si="0"/>
        <v>84.146400000000014</v>
      </c>
      <c r="E25" s="20">
        <f t="shared" si="1"/>
        <v>130.5</v>
      </c>
      <c r="F25" s="19">
        <f t="shared" si="2"/>
        <v>46.327500000000001</v>
      </c>
      <c r="G25" s="19">
        <f t="shared" si="3"/>
        <v>71.524440000000013</v>
      </c>
      <c r="H25" s="19">
        <f t="shared" si="4"/>
        <v>1.9575</v>
      </c>
      <c r="I25" s="19">
        <f t="shared" si="5"/>
        <v>46.327500000000001</v>
      </c>
      <c r="J25" s="32">
        <f t="shared" si="6"/>
        <v>4.2073200000000011</v>
      </c>
      <c r="K25" s="20">
        <v>0</v>
      </c>
      <c r="L25" s="20">
        <v>0</v>
      </c>
      <c r="M25" s="23" t="s">
        <v>49</v>
      </c>
      <c r="N25" s="23" t="s">
        <v>51</v>
      </c>
      <c r="O25" s="26">
        <v>0.48</v>
      </c>
      <c r="P25" s="24"/>
      <c r="Q25" s="2"/>
      <c r="R25" s="2"/>
      <c r="S25" s="2"/>
      <c r="T25" s="2"/>
      <c r="U25" s="2"/>
      <c r="V25" s="2"/>
    </row>
    <row r="26" spans="1:22" ht="27.75" customHeight="1">
      <c r="A26" s="10">
        <v>20</v>
      </c>
      <c r="B26" s="10" t="s">
        <v>5</v>
      </c>
      <c r="C26" s="10">
        <v>468</v>
      </c>
      <c r="D26" s="19">
        <f>C26*32.26/100</f>
        <v>150.9768</v>
      </c>
      <c r="E26" s="20">
        <f t="shared" si="1"/>
        <v>234</v>
      </c>
      <c r="F26" s="19">
        <f t="shared" si="2"/>
        <v>83.07</v>
      </c>
      <c r="G26" s="19">
        <f t="shared" si="3"/>
        <v>128.33028000000002</v>
      </c>
      <c r="H26" s="19">
        <f t="shared" si="4"/>
        <v>3.51</v>
      </c>
      <c r="I26" s="19">
        <f t="shared" si="5"/>
        <v>83.07</v>
      </c>
      <c r="J26" s="32">
        <f t="shared" si="6"/>
        <v>7.5488400000000002</v>
      </c>
      <c r="K26" s="20">
        <v>0</v>
      </c>
      <c r="L26" s="20">
        <v>0</v>
      </c>
      <c r="M26" s="23" t="s">
        <v>50</v>
      </c>
      <c r="N26" s="23" t="s">
        <v>51</v>
      </c>
      <c r="O26" s="26">
        <v>0.48</v>
      </c>
      <c r="P26" s="24"/>
      <c r="Q26" s="2"/>
      <c r="R26" s="2"/>
      <c r="S26" s="2"/>
      <c r="T26" s="2"/>
      <c r="U26" s="2"/>
      <c r="V26" s="2"/>
    </row>
    <row r="27" spans="1:22" ht="18.75">
      <c r="A27" s="10">
        <v>21</v>
      </c>
      <c r="B27" s="10" t="s">
        <v>13</v>
      </c>
      <c r="C27" s="10">
        <v>245</v>
      </c>
      <c r="D27" s="19">
        <f t="shared" si="0"/>
        <v>78.988</v>
      </c>
      <c r="E27" s="20">
        <f t="shared" si="1"/>
        <v>122.5</v>
      </c>
      <c r="F27" s="19">
        <f t="shared" si="2"/>
        <v>43.487499999999997</v>
      </c>
      <c r="G27" s="19">
        <f t="shared" si="3"/>
        <v>67.139799999999994</v>
      </c>
      <c r="H27" s="19">
        <f t="shared" si="4"/>
        <v>1.8374999999999999</v>
      </c>
      <c r="I27" s="19">
        <f t="shared" si="5"/>
        <v>43.487499999999997</v>
      </c>
      <c r="J27" s="32">
        <f t="shared" si="6"/>
        <v>3.9493999999999998</v>
      </c>
      <c r="K27" s="20">
        <v>0</v>
      </c>
      <c r="L27" s="20">
        <v>0</v>
      </c>
      <c r="M27" s="23" t="s">
        <v>49</v>
      </c>
      <c r="N27" s="23" t="s">
        <v>51</v>
      </c>
      <c r="O27" s="26">
        <v>0.48</v>
      </c>
      <c r="P27" s="24"/>
      <c r="Q27" s="2"/>
      <c r="R27" s="2"/>
      <c r="S27" s="2"/>
      <c r="T27" s="2"/>
      <c r="U27" s="2"/>
      <c r="V27" s="2"/>
    </row>
    <row r="28" spans="1:22" ht="25.5" customHeight="1">
      <c r="A28" s="10">
        <v>22</v>
      </c>
      <c r="B28" s="10" t="s">
        <v>27</v>
      </c>
      <c r="C28" s="10">
        <v>401</v>
      </c>
      <c r="D28" s="19">
        <f t="shared" si="0"/>
        <v>129.28240000000002</v>
      </c>
      <c r="E28" s="20">
        <f t="shared" si="1"/>
        <v>200.5</v>
      </c>
      <c r="F28" s="19">
        <f>C28*17.76/100</f>
        <v>71.217600000000004</v>
      </c>
      <c r="G28" s="19">
        <f t="shared" si="3"/>
        <v>109.89004000000003</v>
      </c>
      <c r="H28" s="19">
        <f t="shared" si="4"/>
        <v>3.0074999999999998</v>
      </c>
      <c r="I28" s="19">
        <f t="shared" si="5"/>
        <v>71.177499999999995</v>
      </c>
      <c r="J28" s="32">
        <f t="shared" si="6"/>
        <v>6.4641200000000012</v>
      </c>
      <c r="K28" s="20">
        <v>0</v>
      </c>
      <c r="L28" s="20">
        <v>0</v>
      </c>
      <c r="M28" s="23" t="s">
        <v>50</v>
      </c>
      <c r="N28" s="23" t="s">
        <v>51</v>
      </c>
      <c r="O28" s="26">
        <v>0.47</v>
      </c>
      <c r="P28" s="24"/>
      <c r="Q28" s="2"/>
      <c r="R28" s="2"/>
      <c r="S28" s="2"/>
      <c r="T28" s="2"/>
      <c r="U28" s="2"/>
      <c r="V28" s="2"/>
    </row>
    <row r="29" spans="1:22" ht="37.5" customHeight="1">
      <c r="A29" s="10">
        <v>23</v>
      </c>
      <c r="B29" s="1" t="s">
        <v>18</v>
      </c>
      <c r="C29" s="1">
        <v>472</v>
      </c>
      <c r="D29" s="19">
        <f t="shared" si="0"/>
        <v>152.1728</v>
      </c>
      <c r="E29" s="20">
        <f t="shared" si="1"/>
        <v>236</v>
      </c>
      <c r="F29" s="19">
        <f>C29*17.8/100</f>
        <v>84.016000000000005</v>
      </c>
      <c r="G29" s="19">
        <f t="shared" si="3"/>
        <v>129.34688</v>
      </c>
      <c r="H29" s="19">
        <f t="shared" si="4"/>
        <v>3.54</v>
      </c>
      <c r="I29" s="19">
        <f t="shared" si="5"/>
        <v>83.78</v>
      </c>
      <c r="J29" s="32">
        <f t="shared" si="6"/>
        <v>7.6086400000000003</v>
      </c>
      <c r="K29" s="20">
        <v>0</v>
      </c>
      <c r="L29" s="20">
        <v>0</v>
      </c>
      <c r="M29" s="23" t="s">
        <v>49</v>
      </c>
      <c r="N29" s="23" t="s">
        <v>51</v>
      </c>
      <c r="O29" s="26">
        <v>0.47</v>
      </c>
      <c r="P29" s="24"/>
      <c r="Q29" s="2"/>
      <c r="R29" s="2"/>
      <c r="S29" s="2"/>
      <c r="T29" s="2"/>
      <c r="U29" s="2"/>
      <c r="V29" s="2"/>
    </row>
    <row r="30" spans="1:22" ht="18.75">
      <c r="A30" s="10">
        <v>24</v>
      </c>
      <c r="B30" s="10" t="s">
        <v>8</v>
      </c>
      <c r="C30" s="10">
        <v>442</v>
      </c>
      <c r="D30" s="19">
        <f t="shared" si="0"/>
        <v>142.50080000000003</v>
      </c>
      <c r="E30" s="20">
        <f t="shared" si="1"/>
        <v>221</v>
      </c>
      <c r="F30" s="19">
        <f t="shared" si="2"/>
        <v>78.454999999999998</v>
      </c>
      <c r="G30" s="19">
        <f t="shared" si="3"/>
        <v>121.12568000000003</v>
      </c>
      <c r="H30" s="19">
        <f t="shared" si="4"/>
        <v>3.3149999999999999</v>
      </c>
      <c r="I30" s="19">
        <f t="shared" si="5"/>
        <v>78.454999999999998</v>
      </c>
      <c r="J30" s="32">
        <f t="shared" si="6"/>
        <v>7.1250400000000012</v>
      </c>
      <c r="K30" s="20">
        <v>0</v>
      </c>
      <c r="L30" s="20">
        <v>0</v>
      </c>
      <c r="M30" s="23" t="s">
        <v>49</v>
      </c>
      <c r="N30" s="23" t="s">
        <v>51</v>
      </c>
      <c r="O30" s="26">
        <v>0.47</v>
      </c>
      <c r="P30" s="24"/>
      <c r="Q30" s="2"/>
      <c r="R30" s="2"/>
      <c r="S30" s="2"/>
      <c r="T30" s="2"/>
      <c r="U30" s="2"/>
      <c r="V30" s="2"/>
    </row>
    <row r="31" spans="1:22" ht="27" customHeight="1">
      <c r="A31" s="10">
        <v>25</v>
      </c>
      <c r="B31" s="10" t="s">
        <v>28</v>
      </c>
      <c r="C31" s="10">
        <v>706</v>
      </c>
      <c r="D31" s="19">
        <f t="shared" si="0"/>
        <v>227.61440000000002</v>
      </c>
      <c r="E31" s="20">
        <f t="shared" si="1"/>
        <v>353</v>
      </c>
      <c r="F31" s="19">
        <f t="shared" si="2"/>
        <v>125.315</v>
      </c>
      <c r="G31" s="19">
        <f t="shared" si="3"/>
        <v>193.47224000000003</v>
      </c>
      <c r="H31" s="19">
        <f t="shared" si="4"/>
        <v>5.2949999999999999</v>
      </c>
      <c r="I31" s="19">
        <f t="shared" si="5"/>
        <v>125.315</v>
      </c>
      <c r="J31" s="32">
        <f t="shared" si="6"/>
        <v>11.380720000000002</v>
      </c>
      <c r="K31" s="20">
        <v>0</v>
      </c>
      <c r="L31" s="20">
        <v>0</v>
      </c>
      <c r="M31" s="23" t="s">
        <v>50</v>
      </c>
      <c r="N31" s="23" t="s">
        <v>51</v>
      </c>
      <c r="O31" s="26">
        <v>0.47</v>
      </c>
      <c r="P31" s="24"/>
      <c r="Q31" s="2"/>
      <c r="R31" s="2"/>
      <c r="S31" s="2"/>
      <c r="T31" s="2"/>
      <c r="U31" s="2"/>
      <c r="V31" s="2"/>
    </row>
    <row r="32" spans="1:22" ht="20.25" customHeight="1">
      <c r="A32" s="10">
        <v>26</v>
      </c>
      <c r="B32" s="10" t="s">
        <v>9</v>
      </c>
      <c r="C32" s="10">
        <v>348</v>
      </c>
      <c r="D32" s="19">
        <f>C32*32.28/100</f>
        <v>112.3344</v>
      </c>
      <c r="E32" s="20">
        <f t="shared" si="1"/>
        <v>174</v>
      </c>
      <c r="F32" s="19">
        <f>C32*17.75/100</f>
        <v>61.77</v>
      </c>
      <c r="G32" s="19">
        <f t="shared" si="3"/>
        <v>95.484240000000014</v>
      </c>
      <c r="H32" s="19">
        <f t="shared" si="4"/>
        <v>2.61</v>
      </c>
      <c r="I32" s="19">
        <f t="shared" si="5"/>
        <v>61.77</v>
      </c>
      <c r="J32" s="32">
        <f t="shared" si="6"/>
        <v>5.6167199999999999</v>
      </c>
      <c r="K32" s="20">
        <v>0</v>
      </c>
      <c r="L32" s="20">
        <v>0</v>
      </c>
      <c r="M32" s="23" t="s">
        <v>49</v>
      </c>
      <c r="N32" s="23" t="s">
        <v>51</v>
      </c>
      <c r="O32" s="26">
        <v>0.47</v>
      </c>
      <c r="P32" s="24"/>
      <c r="Q32" s="2"/>
      <c r="R32" s="2"/>
      <c r="S32" s="2"/>
      <c r="T32" s="2"/>
      <c r="U32" s="2"/>
      <c r="V32" s="2"/>
    </row>
    <row r="33" spans="1:22" ht="22.5" customHeight="1">
      <c r="A33" s="10">
        <v>27</v>
      </c>
      <c r="B33" s="10" t="s">
        <v>20</v>
      </c>
      <c r="C33" s="10">
        <v>313</v>
      </c>
      <c r="D33" s="19">
        <f t="shared" si="0"/>
        <v>100.91120000000001</v>
      </c>
      <c r="E33" s="20">
        <f t="shared" si="1"/>
        <v>156.5</v>
      </c>
      <c r="F33" s="19">
        <f t="shared" si="2"/>
        <v>55.557499999999997</v>
      </c>
      <c r="G33" s="19">
        <f t="shared" si="3"/>
        <v>85.77452000000001</v>
      </c>
      <c r="H33" s="19">
        <f t="shared" si="4"/>
        <v>2.3475000000000001</v>
      </c>
      <c r="I33" s="19">
        <f t="shared" si="5"/>
        <v>55.557499999999997</v>
      </c>
      <c r="J33" s="32">
        <f t="shared" si="6"/>
        <v>5.04556</v>
      </c>
      <c r="K33" s="20">
        <v>0</v>
      </c>
      <c r="L33" s="20">
        <v>0</v>
      </c>
      <c r="M33" s="23" t="s">
        <v>49</v>
      </c>
      <c r="N33" s="23" t="s">
        <v>51</v>
      </c>
      <c r="O33" s="26">
        <v>0.47</v>
      </c>
      <c r="P33" s="24"/>
      <c r="Q33" s="2"/>
      <c r="R33" s="2"/>
      <c r="S33" s="2"/>
      <c r="T33" s="2"/>
      <c r="U33" s="2"/>
      <c r="V33" s="2"/>
    </row>
    <row r="34" spans="1:22" ht="21.75" customHeight="1">
      <c r="A34" s="10">
        <v>28</v>
      </c>
      <c r="B34" s="10" t="s">
        <v>11</v>
      </c>
      <c r="C34" s="10">
        <v>227</v>
      </c>
      <c r="D34" s="19">
        <f>C34*32.3/100</f>
        <v>73.320999999999998</v>
      </c>
      <c r="E34" s="20">
        <f t="shared" si="1"/>
        <v>113.5</v>
      </c>
      <c r="F34" s="19">
        <f t="shared" si="2"/>
        <v>40.292499999999997</v>
      </c>
      <c r="G34" s="19">
        <f t="shared" si="3"/>
        <v>62.322849999999995</v>
      </c>
      <c r="H34" s="19">
        <f t="shared" si="4"/>
        <v>1.7024999999999999</v>
      </c>
      <c r="I34" s="19">
        <f t="shared" si="5"/>
        <v>40.292499999999997</v>
      </c>
      <c r="J34" s="32">
        <f t="shared" si="6"/>
        <v>3.6660500000000003</v>
      </c>
      <c r="K34" s="20">
        <v>0</v>
      </c>
      <c r="L34" s="20">
        <v>0</v>
      </c>
      <c r="M34" s="23" t="s">
        <v>49</v>
      </c>
      <c r="N34" s="23" t="s">
        <v>51</v>
      </c>
      <c r="O34" s="26">
        <v>0.47</v>
      </c>
      <c r="P34" s="24"/>
      <c r="Q34" s="2"/>
      <c r="R34" s="2"/>
      <c r="S34" s="2"/>
      <c r="T34" s="2"/>
      <c r="U34" s="2"/>
      <c r="V34" s="2"/>
    </row>
    <row r="35" spans="1:22" ht="29.25" customHeight="1">
      <c r="A35" s="13">
        <v>29</v>
      </c>
      <c r="B35" s="13" t="s">
        <v>3</v>
      </c>
      <c r="C35" s="13">
        <v>401</v>
      </c>
      <c r="D35" s="19">
        <f t="shared" si="0"/>
        <v>129.28240000000002</v>
      </c>
      <c r="E35" s="20">
        <f t="shared" si="1"/>
        <v>200.5</v>
      </c>
      <c r="F35" s="19">
        <f t="shared" si="2"/>
        <v>71.177499999999995</v>
      </c>
      <c r="G35" s="19">
        <f t="shared" si="3"/>
        <v>109.89004000000003</v>
      </c>
      <c r="H35" s="19">
        <f t="shared" si="4"/>
        <v>3.0074999999999998</v>
      </c>
      <c r="I35" s="19">
        <f t="shared" si="5"/>
        <v>71.177499999999995</v>
      </c>
      <c r="J35" s="32">
        <f t="shared" si="6"/>
        <v>6.4641200000000012</v>
      </c>
      <c r="K35" s="20">
        <v>0</v>
      </c>
      <c r="L35" s="20">
        <v>0</v>
      </c>
      <c r="M35" s="23" t="s">
        <v>50</v>
      </c>
      <c r="N35" s="23" t="s">
        <v>51</v>
      </c>
      <c r="O35" s="26">
        <v>0.47</v>
      </c>
      <c r="P35" s="25"/>
      <c r="Q35" s="2"/>
      <c r="R35" s="2"/>
      <c r="S35" s="2"/>
      <c r="T35" s="2"/>
      <c r="U35" s="2"/>
      <c r="V35" s="2"/>
    </row>
    <row r="36" spans="1:22" ht="21" customHeight="1">
      <c r="A36" s="75" t="s">
        <v>53</v>
      </c>
      <c r="B36" s="75"/>
      <c r="C36" s="10">
        <f t="shared" ref="C36:J36" si="7">SUM(C7:C35)</f>
        <v>12962</v>
      </c>
      <c r="D36" s="19">
        <f t="shared" si="7"/>
        <v>4180.0044999999991</v>
      </c>
      <c r="E36" s="20">
        <f t="shared" si="7"/>
        <v>6481</v>
      </c>
      <c r="F36" s="34">
        <f t="shared" si="7"/>
        <v>2300.9892999999993</v>
      </c>
      <c r="G36" s="19">
        <f t="shared" si="7"/>
        <v>3553.0038250000016</v>
      </c>
      <c r="H36" s="19">
        <f>SUM(H7:H35)</f>
        <v>97.214999999999989</v>
      </c>
      <c r="I36" s="19">
        <f t="shared" si="7"/>
        <v>2300.7131999999992</v>
      </c>
      <c r="J36" s="19">
        <f t="shared" si="7"/>
        <v>209.00022500000003</v>
      </c>
      <c r="K36" s="20">
        <v>0</v>
      </c>
      <c r="L36" s="20">
        <v>0</v>
      </c>
      <c r="M36" s="22"/>
      <c r="N36" s="20"/>
      <c r="O36" s="22" t="s">
        <v>54</v>
      </c>
      <c r="P36" s="20"/>
    </row>
    <row r="37" spans="1:22" ht="21" customHeight="1">
      <c r="A37" s="11"/>
      <c r="B37" s="11"/>
      <c r="C37" s="11"/>
      <c r="D37" s="11"/>
      <c r="E37" s="11"/>
      <c r="F37" s="11"/>
      <c r="G37" s="28"/>
      <c r="H37" s="28"/>
      <c r="I37" s="11"/>
      <c r="J37" s="11"/>
      <c r="K37" s="14"/>
      <c r="L37" s="14"/>
      <c r="M37" s="14"/>
      <c r="N37" s="4"/>
      <c r="O37" s="14"/>
      <c r="P37" s="15"/>
    </row>
    <row r="38" spans="1:22">
      <c r="P38" s="2"/>
    </row>
    <row r="39" spans="1:22">
      <c r="P39" s="2"/>
    </row>
    <row r="40" spans="1:22">
      <c r="P40" s="2"/>
    </row>
    <row r="41" spans="1:22" ht="40.5" customHeight="1">
      <c r="A41" s="7"/>
      <c r="B41" s="7"/>
      <c r="C41" s="7"/>
      <c r="D41" s="7"/>
      <c r="E41" s="7"/>
      <c r="F41" s="7"/>
      <c r="G41" s="30"/>
      <c r="H41" s="7"/>
      <c r="I41" s="7"/>
      <c r="J41" s="7"/>
      <c r="K41" s="7"/>
      <c r="L41" s="7"/>
      <c r="M41" s="7"/>
      <c r="N41" s="83" t="s">
        <v>30</v>
      </c>
      <c r="O41" s="83"/>
      <c r="P41" s="83"/>
    </row>
    <row r="42" spans="1:22" ht="16.5">
      <c r="A42" s="7"/>
      <c r="B42" s="7"/>
      <c r="C42" s="7"/>
      <c r="D42" s="7"/>
      <c r="E42" s="7"/>
      <c r="F42" s="7"/>
      <c r="G42" s="30"/>
      <c r="H42" s="7"/>
      <c r="I42" s="7"/>
      <c r="J42" s="7"/>
      <c r="K42" s="7"/>
      <c r="L42" s="7"/>
      <c r="M42" s="7"/>
      <c r="N42" s="7"/>
      <c r="O42" s="7"/>
      <c r="P42" s="2"/>
    </row>
    <row r="43" spans="1:22" ht="26.25" customHeight="1"/>
    <row r="44" spans="1:22" ht="15" customHeight="1">
      <c r="P44" s="8"/>
    </row>
    <row r="45" spans="1:22" ht="15" customHeight="1"/>
  </sheetData>
  <mergeCells count="14">
    <mergeCell ref="A36:B36"/>
    <mergeCell ref="N41:P41"/>
    <mergeCell ref="A1:P1"/>
    <mergeCell ref="A2:P2"/>
    <mergeCell ref="A3:P3"/>
    <mergeCell ref="A4:A5"/>
    <mergeCell ref="B4:B5"/>
    <mergeCell ref="C4:C5"/>
    <mergeCell ref="D4:F4"/>
    <mergeCell ref="G4:I4"/>
    <mergeCell ref="J4:L4"/>
    <mergeCell ref="M4:M5"/>
    <mergeCell ref="N4:N5"/>
    <mergeCell ref="O4:O5"/>
  </mergeCells>
  <pageMargins left="0" right="0" top="0" bottom="0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V45"/>
  <sheetViews>
    <sheetView workbookViewId="0">
      <selection activeCell="T8" sqref="T8"/>
    </sheetView>
  </sheetViews>
  <sheetFormatPr defaultRowHeight="15"/>
  <cols>
    <col min="1" max="1" width="5.7109375" customWidth="1"/>
    <col min="2" max="2" width="14.5703125" customWidth="1"/>
    <col min="3" max="3" width="6.42578125" hidden="1" customWidth="1"/>
    <col min="4" max="4" width="8.42578125" customWidth="1"/>
    <col min="5" max="5" width="5.42578125" customWidth="1"/>
    <col min="6" max="6" width="7.28515625" customWidth="1"/>
    <col min="7" max="7" width="9" style="29" customWidth="1"/>
    <col min="8" max="8" width="7" customWidth="1"/>
    <col min="9" max="9" width="8.28515625" customWidth="1"/>
    <col min="10" max="10" width="7.42578125" customWidth="1"/>
    <col min="11" max="11" width="5.85546875" customWidth="1"/>
    <col min="12" max="12" width="6.5703125" customWidth="1"/>
    <col min="13" max="13" width="19" customWidth="1"/>
    <col min="14" max="14" width="13.140625" customWidth="1"/>
    <col min="15" max="15" width="8.140625" customWidth="1"/>
    <col min="16" max="16" width="8.7109375" customWidth="1"/>
  </cols>
  <sheetData>
    <row r="1" spans="1:22" ht="30.75" customHeight="1">
      <c r="A1" s="76" t="s">
        <v>33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3"/>
      <c r="R1" s="3"/>
      <c r="S1" s="3"/>
      <c r="T1" s="3"/>
      <c r="U1" s="3"/>
      <c r="V1" s="3"/>
    </row>
    <row r="2" spans="1:22" ht="24" customHeight="1">
      <c r="A2" s="77" t="s">
        <v>46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4"/>
      <c r="R2" s="4"/>
      <c r="S2" s="4"/>
      <c r="T2" s="4"/>
      <c r="U2" s="4"/>
      <c r="V2" s="4"/>
    </row>
    <row r="3" spans="1:22" ht="24" customHeight="1">
      <c r="A3" s="82" t="s">
        <v>52</v>
      </c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4"/>
      <c r="R3" s="4"/>
      <c r="S3" s="4"/>
      <c r="T3" s="4"/>
      <c r="U3" s="4"/>
      <c r="V3" s="4"/>
    </row>
    <row r="4" spans="1:22" ht="88.5" customHeight="1">
      <c r="A4" s="78" t="s">
        <v>32</v>
      </c>
      <c r="B4" s="73" t="s">
        <v>0</v>
      </c>
      <c r="C4" s="78" t="s">
        <v>36</v>
      </c>
      <c r="D4" s="84" t="s">
        <v>48</v>
      </c>
      <c r="E4" s="84"/>
      <c r="F4" s="84"/>
      <c r="G4" s="84" t="s">
        <v>40</v>
      </c>
      <c r="H4" s="84"/>
      <c r="I4" s="84"/>
      <c r="J4" s="84" t="s">
        <v>41</v>
      </c>
      <c r="K4" s="84"/>
      <c r="L4" s="84"/>
      <c r="M4" s="35" t="s">
        <v>42</v>
      </c>
      <c r="N4" s="39" t="s">
        <v>43</v>
      </c>
      <c r="O4" s="16" t="s">
        <v>44</v>
      </c>
      <c r="P4" s="10" t="s">
        <v>45</v>
      </c>
      <c r="Q4" s="5"/>
      <c r="R4" s="5"/>
      <c r="S4" s="5"/>
      <c r="T4" s="5"/>
      <c r="U4" s="5"/>
      <c r="V4" s="5"/>
    </row>
    <row r="5" spans="1:22" ht="25.5" customHeight="1">
      <c r="A5" s="80"/>
      <c r="B5" s="74"/>
      <c r="C5" s="80"/>
      <c r="D5" s="36" t="s">
        <v>37</v>
      </c>
      <c r="E5" s="36" t="s">
        <v>38</v>
      </c>
      <c r="F5" s="36" t="s">
        <v>39</v>
      </c>
      <c r="G5" s="27" t="s">
        <v>37</v>
      </c>
      <c r="H5" s="36" t="s">
        <v>38</v>
      </c>
      <c r="I5" s="36" t="s">
        <v>39</v>
      </c>
      <c r="J5" s="36" t="s">
        <v>37</v>
      </c>
      <c r="K5" s="36" t="s">
        <v>38</v>
      </c>
      <c r="L5" s="36" t="s">
        <v>39</v>
      </c>
      <c r="M5" s="39"/>
      <c r="N5" s="10" t="s">
        <v>34</v>
      </c>
      <c r="O5" s="39" t="s">
        <v>35</v>
      </c>
      <c r="P5" s="10"/>
      <c r="Q5" s="5"/>
      <c r="R5" s="5"/>
      <c r="S5" s="5"/>
      <c r="T5" s="5"/>
      <c r="U5" s="5"/>
      <c r="V5" s="5"/>
    </row>
    <row r="6" spans="1:22" ht="20.25" customHeight="1">
      <c r="A6" s="36">
        <v>1</v>
      </c>
      <c r="B6" s="18">
        <v>2</v>
      </c>
      <c r="C6" s="36">
        <v>3</v>
      </c>
      <c r="D6" s="36">
        <v>3</v>
      </c>
      <c r="E6" s="36">
        <v>4</v>
      </c>
      <c r="F6" s="36">
        <v>5</v>
      </c>
      <c r="G6" s="31">
        <v>6</v>
      </c>
      <c r="H6" s="36">
        <v>7</v>
      </c>
      <c r="I6" s="36">
        <v>8</v>
      </c>
      <c r="J6" s="36">
        <v>9</v>
      </c>
      <c r="K6" s="36">
        <v>10</v>
      </c>
      <c r="L6" s="36">
        <v>11</v>
      </c>
      <c r="M6" s="39">
        <v>12</v>
      </c>
      <c r="N6" s="10">
        <v>13</v>
      </c>
      <c r="O6" s="39">
        <v>14</v>
      </c>
      <c r="P6" s="9">
        <v>15</v>
      </c>
      <c r="Q6" s="5"/>
      <c r="R6" s="5"/>
      <c r="S6" s="5"/>
      <c r="T6" s="5"/>
      <c r="U6" s="5"/>
      <c r="V6" s="5"/>
    </row>
    <row r="7" spans="1:22" ht="19.5" customHeight="1">
      <c r="A7" s="10">
        <v>1</v>
      </c>
      <c r="B7" s="10" t="s">
        <v>14</v>
      </c>
      <c r="C7" s="10">
        <v>621</v>
      </c>
      <c r="D7" s="19">
        <f>C7*32.25/100</f>
        <v>200.27250000000001</v>
      </c>
      <c r="E7" s="20">
        <f>C7*50/100</f>
        <v>310.5</v>
      </c>
      <c r="F7" s="19">
        <f>C7*17.75/100</f>
        <v>110.22750000000001</v>
      </c>
      <c r="G7" s="19"/>
      <c r="H7" s="19"/>
      <c r="I7" s="19"/>
      <c r="J7" s="32"/>
      <c r="K7" s="20"/>
      <c r="L7" s="20"/>
      <c r="M7" s="23"/>
      <c r="N7" s="23"/>
      <c r="O7" s="26"/>
      <c r="P7" s="24"/>
      <c r="Q7" s="2"/>
      <c r="R7" s="2"/>
      <c r="S7" s="2"/>
      <c r="T7" s="2"/>
      <c r="U7" s="2"/>
      <c r="V7" s="2"/>
    </row>
    <row r="8" spans="1:22" ht="19.5" customHeight="1">
      <c r="A8" s="10">
        <v>2</v>
      </c>
      <c r="B8" s="38" t="s">
        <v>1</v>
      </c>
      <c r="C8" s="38">
        <v>445</v>
      </c>
      <c r="D8" s="19">
        <f t="shared" ref="D8:D35" si="0">C8*32.24/100</f>
        <v>143.46800000000002</v>
      </c>
      <c r="E8" s="20">
        <f t="shared" ref="E8:E35" si="1">C8*50/100</f>
        <v>222.5</v>
      </c>
      <c r="F8" s="19">
        <f t="shared" ref="F8:F35" si="2">C8*17.75/100</f>
        <v>78.987499999999997</v>
      </c>
      <c r="G8" s="19"/>
      <c r="H8" s="19"/>
      <c r="I8" s="19"/>
      <c r="J8" s="32"/>
      <c r="K8" s="20"/>
      <c r="L8" s="20"/>
      <c r="M8" s="23"/>
      <c r="N8" s="23"/>
      <c r="O8" s="26"/>
      <c r="P8" s="24"/>
      <c r="Q8" s="2"/>
      <c r="R8" s="2"/>
      <c r="S8" s="2"/>
      <c r="T8" s="2"/>
      <c r="U8" s="2"/>
      <c r="V8" s="2"/>
    </row>
    <row r="9" spans="1:22" ht="33" customHeight="1">
      <c r="A9" s="10">
        <v>3</v>
      </c>
      <c r="B9" s="10" t="s">
        <v>4</v>
      </c>
      <c r="C9" s="10">
        <v>961</v>
      </c>
      <c r="D9" s="19">
        <f>C9*32.28/100</f>
        <v>310.21080000000001</v>
      </c>
      <c r="E9" s="20">
        <f t="shared" si="1"/>
        <v>480.5</v>
      </c>
      <c r="F9" s="19">
        <f t="shared" si="2"/>
        <v>170.57749999999999</v>
      </c>
      <c r="G9" s="19"/>
      <c r="H9" s="19"/>
      <c r="I9" s="19"/>
      <c r="J9" s="32"/>
      <c r="K9" s="20"/>
      <c r="L9" s="20"/>
      <c r="M9" s="23"/>
      <c r="N9" s="23"/>
      <c r="O9" s="26"/>
      <c r="P9" s="33"/>
      <c r="Q9" s="2"/>
      <c r="R9" s="2"/>
      <c r="S9" s="2"/>
      <c r="T9" s="2"/>
      <c r="U9" s="2"/>
      <c r="V9" s="2"/>
    </row>
    <row r="10" spans="1:22" ht="30" customHeight="1">
      <c r="A10" s="10">
        <v>4</v>
      </c>
      <c r="B10" s="10" t="s">
        <v>10</v>
      </c>
      <c r="C10" s="10">
        <v>612</v>
      </c>
      <c r="D10" s="19">
        <f t="shared" si="0"/>
        <v>197.30880000000002</v>
      </c>
      <c r="E10" s="20">
        <f t="shared" si="1"/>
        <v>306</v>
      </c>
      <c r="F10" s="19">
        <f t="shared" si="2"/>
        <v>108.63</v>
      </c>
      <c r="G10" s="19"/>
      <c r="H10" s="19"/>
      <c r="I10" s="19"/>
      <c r="J10" s="32"/>
      <c r="K10" s="20"/>
      <c r="L10" s="20"/>
      <c r="M10" s="23"/>
      <c r="N10" s="23"/>
      <c r="O10" s="26"/>
      <c r="P10" s="24"/>
      <c r="Q10" s="2"/>
      <c r="R10" s="2"/>
      <c r="S10" s="2"/>
      <c r="T10" s="2"/>
      <c r="U10" s="2"/>
      <c r="V10" s="2"/>
    </row>
    <row r="11" spans="1:22" ht="23.25" customHeight="1">
      <c r="A11" s="10">
        <v>5</v>
      </c>
      <c r="B11" s="10" t="s">
        <v>6</v>
      </c>
      <c r="C11" s="10">
        <v>192</v>
      </c>
      <c r="D11" s="19">
        <f t="shared" si="0"/>
        <v>61.900799999999997</v>
      </c>
      <c r="E11" s="20">
        <f t="shared" si="1"/>
        <v>96</v>
      </c>
      <c r="F11" s="19">
        <f t="shared" si="2"/>
        <v>34.08</v>
      </c>
      <c r="G11" s="19"/>
      <c r="H11" s="19"/>
      <c r="I11" s="19"/>
      <c r="J11" s="32"/>
      <c r="K11" s="20"/>
      <c r="L11" s="20"/>
      <c r="M11" s="23"/>
      <c r="N11" s="23"/>
      <c r="O11" s="26"/>
      <c r="P11" s="24"/>
      <c r="Q11" s="2"/>
      <c r="R11" s="2"/>
      <c r="S11" s="2"/>
      <c r="T11" s="2"/>
      <c r="U11" s="2"/>
      <c r="V11" s="2"/>
    </row>
    <row r="12" spans="1:22" ht="19.5" customHeight="1">
      <c r="A12" s="10">
        <v>6</v>
      </c>
      <c r="B12" s="10" t="s">
        <v>16</v>
      </c>
      <c r="C12" s="10">
        <v>371</v>
      </c>
      <c r="D12" s="19">
        <f t="shared" si="0"/>
        <v>119.61040000000001</v>
      </c>
      <c r="E12" s="20">
        <f t="shared" si="1"/>
        <v>185.5</v>
      </c>
      <c r="F12" s="19">
        <f t="shared" si="2"/>
        <v>65.852500000000006</v>
      </c>
      <c r="G12" s="19"/>
      <c r="H12" s="19"/>
      <c r="I12" s="19"/>
      <c r="J12" s="32"/>
      <c r="K12" s="20"/>
      <c r="L12" s="20"/>
      <c r="M12" s="23"/>
      <c r="N12" s="23"/>
      <c r="O12" s="26"/>
      <c r="P12" s="24"/>
      <c r="Q12" s="2"/>
      <c r="R12" s="2"/>
      <c r="S12" s="2"/>
      <c r="T12" s="2"/>
      <c r="U12" s="2"/>
      <c r="V12" s="2"/>
    </row>
    <row r="13" spans="1:22" ht="33" customHeight="1">
      <c r="A13" s="38">
        <v>7</v>
      </c>
      <c r="B13" s="39" t="s">
        <v>26</v>
      </c>
      <c r="C13" s="39">
        <v>684</v>
      </c>
      <c r="D13" s="19">
        <f t="shared" si="0"/>
        <v>220.52160000000001</v>
      </c>
      <c r="E13" s="20">
        <f t="shared" si="1"/>
        <v>342</v>
      </c>
      <c r="F13" s="19">
        <f t="shared" si="2"/>
        <v>121.41</v>
      </c>
      <c r="G13" s="19"/>
      <c r="H13" s="19"/>
      <c r="I13" s="19"/>
      <c r="J13" s="32"/>
      <c r="K13" s="20"/>
      <c r="L13" s="20"/>
      <c r="M13" s="23"/>
      <c r="N13" s="23"/>
      <c r="O13" s="26"/>
      <c r="P13" s="24"/>
      <c r="Q13" s="12"/>
      <c r="R13" s="2"/>
      <c r="S13" s="2"/>
      <c r="T13" s="2"/>
      <c r="U13" s="2"/>
      <c r="V13" s="2"/>
    </row>
    <row r="14" spans="1:22" ht="18.75">
      <c r="A14" s="10">
        <v>8</v>
      </c>
      <c r="B14" s="10" t="s">
        <v>21</v>
      </c>
      <c r="C14" s="10">
        <v>375</v>
      </c>
      <c r="D14" s="19">
        <f t="shared" si="0"/>
        <v>120.9</v>
      </c>
      <c r="E14" s="20">
        <f t="shared" si="1"/>
        <v>187.5</v>
      </c>
      <c r="F14" s="19">
        <f t="shared" si="2"/>
        <v>66.5625</v>
      </c>
      <c r="G14" s="19"/>
      <c r="H14" s="19"/>
      <c r="I14" s="19"/>
      <c r="J14" s="32"/>
      <c r="K14" s="20"/>
      <c r="L14" s="20"/>
      <c r="M14" s="23"/>
      <c r="N14" s="23"/>
      <c r="O14" s="26"/>
      <c r="P14" s="24"/>
      <c r="Q14" s="2"/>
      <c r="R14" s="2"/>
      <c r="S14" s="2"/>
      <c r="T14" s="2"/>
      <c r="U14" s="2"/>
      <c r="V14" s="2"/>
    </row>
    <row r="15" spans="1:22" ht="22.5" customHeight="1">
      <c r="A15" s="10">
        <v>9</v>
      </c>
      <c r="B15" s="10" t="s">
        <v>22</v>
      </c>
      <c r="C15" s="10">
        <v>509</v>
      </c>
      <c r="D15" s="19">
        <f t="shared" si="0"/>
        <v>164.10159999999999</v>
      </c>
      <c r="E15" s="20">
        <f t="shared" si="1"/>
        <v>254.5</v>
      </c>
      <c r="F15" s="19">
        <f t="shared" si="2"/>
        <v>90.347499999999997</v>
      </c>
      <c r="G15" s="19"/>
      <c r="H15" s="19"/>
      <c r="I15" s="19"/>
      <c r="J15" s="32"/>
      <c r="K15" s="20"/>
      <c r="L15" s="20"/>
      <c r="M15" s="23"/>
      <c r="N15" s="23"/>
      <c r="O15" s="26"/>
      <c r="P15" s="24"/>
      <c r="Q15" s="2"/>
      <c r="R15" s="2"/>
      <c r="S15" s="2"/>
      <c r="T15" s="2"/>
      <c r="U15" s="2"/>
      <c r="V15" s="2"/>
    </row>
    <row r="16" spans="1:22" ht="18.75">
      <c r="A16" s="10">
        <v>10</v>
      </c>
      <c r="B16" s="10" t="s">
        <v>12</v>
      </c>
      <c r="C16" s="10">
        <v>655</v>
      </c>
      <c r="D16" s="19">
        <f t="shared" si="0"/>
        <v>211.172</v>
      </c>
      <c r="E16" s="20">
        <f t="shared" si="1"/>
        <v>327.5</v>
      </c>
      <c r="F16" s="19">
        <f t="shared" si="2"/>
        <v>116.2625</v>
      </c>
      <c r="G16" s="19"/>
      <c r="H16" s="19"/>
      <c r="I16" s="19"/>
      <c r="J16" s="32"/>
      <c r="K16" s="20"/>
      <c r="L16" s="20"/>
      <c r="M16" s="23"/>
      <c r="N16" s="23"/>
      <c r="O16" s="26"/>
      <c r="P16" s="24"/>
      <c r="Q16" s="2"/>
      <c r="R16" s="2"/>
      <c r="S16" s="2"/>
      <c r="T16" s="2"/>
      <c r="U16" s="2"/>
      <c r="V16" s="2"/>
    </row>
    <row r="17" spans="1:22" ht="34.5" customHeight="1">
      <c r="A17" s="10">
        <v>11</v>
      </c>
      <c r="B17" s="39" t="s">
        <v>29</v>
      </c>
      <c r="C17" s="39">
        <v>438</v>
      </c>
      <c r="D17" s="19">
        <f t="shared" si="0"/>
        <v>141.21120000000002</v>
      </c>
      <c r="E17" s="20">
        <f t="shared" si="1"/>
        <v>219</v>
      </c>
      <c r="F17" s="19">
        <f t="shared" si="2"/>
        <v>77.745000000000005</v>
      </c>
      <c r="G17" s="19"/>
      <c r="H17" s="19"/>
      <c r="I17" s="19"/>
      <c r="J17" s="32"/>
      <c r="K17" s="20"/>
      <c r="L17" s="20"/>
      <c r="M17" s="23"/>
      <c r="N17" s="23"/>
      <c r="O17" s="26"/>
      <c r="P17" s="24"/>
      <c r="Q17" s="2"/>
      <c r="R17" s="2"/>
      <c r="S17" s="2"/>
      <c r="T17" s="2"/>
      <c r="U17" s="2"/>
      <c r="V17" s="2"/>
    </row>
    <row r="18" spans="1:22" ht="21" customHeight="1">
      <c r="A18" s="10">
        <v>12</v>
      </c>
      <c r="B18" s="10" t="s">
        <v>25</v>
      </c>
      <c r="C18" s="10">
        <v>301</v>
      </c>
      <c r="D18" s="19">
        <f>C18*32.3/100</f>
        <v>97.222999999999999</v>
      </c>
      <c r="E18" s="20">
        <f t="shared" si="1"/>
        <v>150.5</v>
      </c>
      <c r="F18" s="19">
        <f t="shared" si="2"/>
        <v>53.427500000000002</v>
      </c>
      <c r="G18" s="19"/>
      <c r="H18" s="19"/>
      <c r="I18" s="19"/>
      <c r="J18" s="32"/>
      <c r="K18" s="20"/>
      <c r="L18" s="20"/>
      <c r="M18" s="23"/>
      <c r="N18" s="23"/>
      <c r="O18" s="26"/>
      <c r="P18" s="24"/>
      <c r="Q18" s="2"/>
      <c r="R18" s="2"/>
      <c r="S18" s="2"/>
      <c r="T18" s="2"/>
      <c r="U18" s="2"/>
      <c r="V18" s="2"/>
    </row>
    <row r="19" spans="1:22" ht="18.75">
      <c r="A19" s="10">
        <v>13</v>
      </c>
      <c r="B19" s="10" t="s">
        <v>23</v>
      </c>
      <c r="C19" s="10">
        <v>427</v>
      </c>
      <c r="D19" s="19">
        <f t="shared" si="0"/>
        <v>137.66480000000001</v>
      </c>
      <c r="E19" s="20">
        <f t="shared" si="1"/>
        <v>213.5</v>
      </c>
      <c r="F19" s="19">
        <f t="shared" si="2"/>
        <v>75.792500000000004</v>
      </c>
      <c r="G19" s="19"/>
      <c r="H19" s="19"/>
      <c r="I19" s="19"/>
      <c r="J19" s="32"/>
      <c r="K19" s="20"/>
      <c r="L19" s="20"/>
      <c r="M19" s="23"/>
      <c r="N19" s="23"/>
      <c r="O19" s="26"/>
      <c r="P19" s="24"/>
      <c r="Q19" s="2"/>
      <c r="R19" s="2"/>
      <c r="S19" s="2"/>
      <c r="T19" s="2"/>
      <c r="U19" s="2"/>
      <c r="V19" s="2"/>
    </row>
    <row r="20" spans="1:22" ht="18.75">
      <c r="A20" s="10">
        <v>14</v>
      </c>
      <c r="B20" s="10" t="s">
        <v>17</v>
      </c>
      <c r="C20" s="10">
        <v>412</v>
      </c>
      <c r="D20" s="19">
        <f t="shared" si="0"/>
        <v>132.8288</v>
      </c>
      <c r="E20" s="20">
        <f t="shared" si="1"/>
        <v>206</v>
      </c>
      <c r="F20" s="19">
        <f t="shared" si="2"/>
        <v>73.13</v>
      </c>
      <c r="G20" s="19"/>
      <c r="H20" s="19"/>
      <c r="I20" s="19"/>
      <c r="J20" s="32"/>
      <c r="K20" s="20"/>
      <c r="L20" s="20"/>
      <c r="M20" s="23"/>
      <c r="N20" s="23"/>
      <c r="O20" s="26"/>
      <c r="P20" s="24"/>
      <c r="Q20" s="2"/>
      <c r="R20" s="2"/>
      <c r="S20" s="2"/>
      <c r="T20" s="2"/>
      <c r="U20" s="2"/>
      <c r="V20" s="2"/>
    </row>
    <row r="21" spans="1:22" ht="29.25" customHeight="1">
      <c r="A21" s="10">
        <v>15</v>
      </c>
      <c r="B21" s="10" t="s">
        <v>15</v>
      </c>
      <c r="C21" s="10">
        <v>530</v>
      </c>
      <c r="D21" s="19">
        <f>C21*32.25/100</f>
        <v>170.92500000000001</v>
      </c>
      <c r="E21" s="20">
        <f t="shared" si="1"/>
        <v>265</v>
      </c>
      <c r="F21" s="19">
        <f t="shared" si="2"/>
        <v>94.075000000000003</v>
      </c>
      <c r="G21" s="19"/>
      <c r="H21" s="19"/>
      <c r="I21" s="19"/>
      <c r="J21" s="32"/>
      <c r="K21" s="20"/>
      <c r="L21" s="20"/>
      <c r="M21" s="23"/>
      <c r="N21" s="23"/>
      <c r="O21" s="26"/>
      <c r="P21" s="24"/>
      <c r="Q21" s="2"/>
      <c r="R21" s="2"/>
      <c r="S21" s="2"/>
      <c r="T21" s="2"/>
      <c r="U21" s="2"/>
      <c r="V21" s="2"/>
    </row>
    <row r="22" spans="1:22" ht="18.75">
      <c r="A22" s="10">
        <v>16</v>
      </c>
      <c r="B22" s="39" t="s">
        <v>24</v>
      </c>
      <c r="C22" s="39">
        <v>418</v>
      </c>
      <c r="D22" s="19">
        <f t="shared" si="0"/>
        <v>134.76320000000001</v>
      </c>
      <c r="E22" s="20">
        <f t="shared" si="1"/>
        <v>209</v>
      </c>
      <c r="F22" s="19">
        <f>C22*17.74/100</f>
        <v>74.153199999999998</v>
      </c>
      <c r="G22" s="19"/>
      <c r="H22" s="19"/>
      <c r="I22" s="19"/>
      <c r="J22" s="32"/>
      <c r="K22" s="20"/>
      <c r="L22" s="20"/>
      <c r="M22" s="23"/>
      <c r="N22" s="23"/>
      <c r="O22" s="26"/>
      <c r="P22" s="24"/>
      <c r="Q22" s="2"/>
      <c r="R22" s="2"/>
      <c r="S22" s="2"/>
      <c r="T22" s="2"/>
      <c r="U22" s="2"/>
      <c r="V22" s="2"/>
    </row>
    <row r="23" spans="1:22" ht="27.75" customHeight="1">
      <c r="A23" s="10">
        <v>17</v>
      </c>
      <c r="B23" s="10" t="s">
        <v>19</v>
      </c>
      <c r="C23" s="10">
        <v>321</v>
      </c>
      <c r="D23" s="19">
        <f>C23*32.28/100</f>
        <v>103.61880000000001</v>
      </c>
      <c r="E23" s="20">
        <f t="shared" si="1"/>
        <v>160.5</v>
      </c>
      <c r="F23" s="19">
        <f t="shared" si="2"/>
        <v>56.977499999999999</v>
      </c>
      <c r="G23" s="19"/>
      <c r="H23" s="19"/>
      <c r="I23" s="19"/>
      <c r="J23" s="32"/>
      <c r="K23" s="20"/>
      <c r="L23" s="20"/>
      <c r="M23" s="23"/>
      <c r="N23" s="23"/>
      <c r="O23" s="26"/>
      <c r="P23" s="24"/>
      <c r="Q23" s="2"/>
      <c r="R23" s="2"/>
      <c r="S23" s="2"/>
      <c r="T23" s="2"/>
      <c r="U23" s="2"/>
      <c r="V23" s="2"/>
    </row>
    <row r="24" spans="1:22" ht="31.5" customHeight="1">
      <c r="A24" s="10">
        <v>18</v>
      </c>
      <c r="B24" s="10" t="s">
        <v>2</v>
      </c>
      <c r="C24" s="10">
        <v>406</v>
      </c>
      <c r="D24" s="19">
        <f>C24*32.21/100</f>
        <v>130.77260000000001</v>
      </c>
      <c r="E24" s="20">
        <f t="shared" si="1"/>
        <v>203</v>
      </c>
      <c r="F24" s="19">
        <f t="shared" si="2"/>
        <v>72.064999999999998</v>
      </c>
      <c r="G24" s="19"/>
      <c r="H24" s="19"/>
      <c r="I24" s="19"/>
      <c r="J24" s="32"/>
      <c r="K24" s="20"/>
      <c r="L24" s="20"/>
      <c r="M24" s="23"/>
      <c r="N24" s="23"/>
      <c r="O24" s="26"/>
      <c r="P24" s="24"/>
      <c r="Q24" s="2"/>
      <c r="R24" s="2"/>
      <c r="S24" s="2"/>
      <c r="T24" s="2"/>
      <c r="U24" s="2"/>
      <c r="V24" s="2"/>
    </row>
    <row r="25" spans="1:22" ht="22.5" customHeight="1">
      <c r="A25" s="10">
        <v>19</v>
      </c>
      <c r="B25" s="10" t="s">
        <v>7</v>
      </c>
      <c r="C25" s="10">
        <v>261</v>
      </c>
      <c r="D25" s="19">
        <f t="shared" si="0"/>
        <v>84.146400000000014</v>
      </c>
      <c r="E25" s="20">
        <f t="shared" si="1"/>
        <v>130.5</v>
      </c>
      <c r="F25" s="19">
        <f t="shared" si="2"/>
        <v>46.327500000000001</v>
      </c>
      <c r="G25" s="19"/>
      <c r="H25" s="19"/>
      <c r="I25" s="19"/>
      <c r="J25" s="32"/>
      <c r="K25" s="20"/>
      <c r="L25" s="20"/>
      <c r="M25" s="23"/>
      <c r="N25" s="23"/>
      <c r="O25" s="26"/>
      <c r="P25" s="24"/>
      <c r="Q25" s="2"/>
      <c r="R25" s="2"/>
      <c r="S25" s="2"/>
      <c r="T25" s="2"/>
      <c r="U25" s="2"/>
      <c r="V25" s="2"/>
    </row>
    <row r="26" spans="1:22" ht="27.75" customHeight="1">
      <c r="A26" s="10">
        <v>20</v>
      </c>
      <c r="B26" s="10" t="s">
        <v>5</v>
      </c>
      <c r="C26" s="10">
        <v>468</v>
      </c>
      <c r="D26" s="19">
        <f>C26*32.26/100</f>
        <v>150.9768</v>
      </c>
      <c r="E26" s="20">
        <f t="shared" si="1"/>
        <v>234</v>
      </c>
      <c r="F26" s="19">
        <f t="shared" si="2"/>
        <v>83.07</v>
      </c>
      <c r="G26" s="19"/>
      <c r="H26" s="19"/>
      <c r="I26" s="19"/>
      <c r="J26" s="32"/>
      <c r="K26" s="20"/>
      <c r="L26" s="20"/>
      <c r="M26" s="23"/>
      <c r="N26" s="23"/>
      <c r="O26" s="26"/>
      <c r="P26" s="24"/>
      <c r="Q26" s="2"/>
      <c r="R26" s="2"/>
      <c r="S26" s="2"/>
      <c r="T26" s="2"/>
      <c r="U26" s="2"/>
      <c r="V26" s="2"/>
    </row>
    <row r="27" spans="1:22" ht="18.75">
      <c r="A27" s="10">
        <v>21</v>
      </c>
      <c r="B27" s="10" t="s">
        <v>13</v>
      </c>
      <c r="C27" s="10">
        <v>245</v>
      </c>
      <c r="D27" s="19">
        <f t="shared" si="0"/>
        <v>78.988</v>
      </c>
      <c r="E27" s="20">
        <f t="shared" si="1"/>
        <v>122.5</v>
      </c>
      <c r="F27" s="19">
        <f t="shared" si="2"/>
        <v>43.487499999999997</v>
      </c>
      <c r="G27" s="19"/>
      <c r="H27" s="19"/>
      <c r="I27" s="19"/>
      <c r="J27" s="32"/>
      <c r="K27" s="20"/>
      <c r="L27" s="20"/>
      <c r="M27" s="23"/>
      <c r="N27" s="23"/>
      <c r="O27" s="26"/>
      <c r="P27" s="24"/>
      <c r="Q27" s="2"/>
      <c r="R27" s="2"/>
      <c r="S27" s="2"/>
      <c r="T27" s="2"/>
      <c r="U27" s="2"/>
      <c r="V27" s="2"/>
    </row>
    <row r="28" spans="1:22" ht="25.5" customHeight="1">
      <c r="A28" s="10">
        <v>22</v>
      </c>
      <c r="B28" s="10" t="s">
        <v>27</v>
      </c>
      <c r="C28" s="10">
        <v>401</v>
      </c>
      <c r="D28" s="19">
        <f t="shared" si="0"/>
        <v>129.28240000000002</v>
      </c>
      <c r="E28" s="20">
        <f t="shared" si="1"/>
        <v>200.5</v>
      </c>
      <c r="F28" s="19">
        <f>C28*17.76/100</f>
        <v>71.217600000000004</v>
      </c>
      <c r="G28" s="19"/>
      <c r="H28" s="19"/>
      <c r="I28" s="19"/>
      <c r="J28" s="32"/>
      <c r="K28" s="20"/>
      <c r="L28" s="20"/>
      <c r="M28" s="23"/>
      <c r="N28" s="23"/>
      <c r="O28" s="26"/>
      <c r="P28" s="24"/>
      <c r="Q28" s="2"/>
      <c r="R28" s="2"/>
      <c r="S28" s="2"/>
      <c r="T28" s="2"/>
      <c r="U28" s="2"/>
      <c r="V28" s="2"/>
    </row>
    <row r="29" spans="1:22" ht="37.5" customHeight="1">
      <c r="A29" s="10">
        <v>23</v>
      </c>
      <c r="B29" s="39" t="s">
        <v>18</v>
      </c>
      <c r="C29" s="39">
        <v>472</v>
      </c>
      <c r="D29" s="19">
        <f t="shared" si="0"/>
        <v>152.1728</v>
      </c>
      <c r="E29" s="20">
        <f t="shared" si="1"/>
        <v>236</v>
      </c>
      <c r="F29" s="19">
        <f>C29*17.8/100</f>
        <v>84.016000000000005</v>
      </c>
      <c r="G29" s="19"/>
      <c r="H29" s="19"/>
      <c r="I29" s="19"/>
      <c r="J29" s="32"/>
      <c r="K29" s="20"/>
      <c r="L29" s="20"/>
      <c r="M29" s="23"/>
      <c r="N29" s="23"/>
      <c r="O29" s="26"/>
      <c r="P29" s="24"/>
      <c r="Q29" s="2"/>
      <c r="R29" s="2"/>
      <c r="S29" s="2"/>
      <c r="T29" s="2"/>
      <c r="U29" s="2"/>
      <c r="V29" s="2"/>
    </row>
    <row r="30" spans="1:22" ht="18.75">
      <c r="A30" s="10">
        <v>24</v>
      </c>
      <c r="B30" s="10" t="s">
        <v>8</v>
      </c>
      <c r="C30" s="10">
        <v>442</v>
      </c>
      <c r="D30" s="19">
        <f t="shared" si="0"/>
        <v>142.50080000000003</v>
      </c>
      <c r="E30" s="20">
        <f t="shared" si="1"/>
        <v>221</v>
      </c>
      <c r="F30" s="19">
        <f t="shared" si="2"/>
        <v>78.454999999999998</v>
      </c>
      <c r="G30" s="19"/>
      <c r="H30" s="19"/>
      <c r="I30" s="19"/>
      <c r="J30" s="32"/>
      <c r="K30" s="20"/>
      <c r="L30" s="20"/>
      <c r="M30" s="23"/>
      <c r="N30" s="23"/>
      <c r="O30" s="26"/>
      <c r="P30" s="24"/>
      <c r="Q30" s="2"/>
      <c r="R30" s="2"/>
      <c r="S30" s="2"/>
      <c r="T30" s="2"/>
      <c r="U30" s="2"/>
      <c r="V30" s="2"/>
    </row>
    <row r="31" spans="1:22" ht="27" customHeight="1">
      <c r="A31" s="10">
        <v>25</v>
      </c>
      <c r="B31" s="10" t="s">
        <v>28</v>
      </c>
      <c r="C31" s="10">
        <v>706</v>
      </c>
      <c r="D31" s="19">
        <f t="shared" si="0"/>
        <v>227.61440000000002</v>
      </c>
      <c r="E31" s="20">
        <f t="shared" si="1"/>
        <v>353</v>
      </c>
      <c r="F31" s="19">
        <f t="shared" si="2"/>
        <v>125.315</v>
      </c>
      <c r="G31" s="19"/>
      <c r="H31" s="19"/>
      <c r="I31" s="19"/>
      <c r="J31" s="32"/>
      <c r="K31" s="20"/>
      <c r="L31" s="20"/>
      <c r="M31" s="23"/>
      <c r="N31" s="23"/>
      <c r="O31" s="26"/>
      <c r="P31" s="24"/>
      <c r="Q31" s="2"/>
      <c r="R31" s="2"/>
      <c r="S31" s="2"/>
      <c r="T31" s="2"/>
      <c r="U31" s="2"/>
      <c r="V31" s="2"/>
    </row>
    <row r="32" spans="1:22" ht="20.25" customHeight="1">
      <c r="A32" s="10">
        <v>26</v>
      </c>
      <c r="B32" s="10" t="s">
        <v>9</v>
      </c>
      <c r="C32" s="10">
        <v>348</v>
      </c>
      <c r="D32" s="19">
        <f>C32*32.28/100</f>
        <v>112.3344</v>
      </c>
      <c r="E32" s="20">
        <f t="shared" si="1"/>
        <v>174</v>
      </c>
      <c r="F32" s="19">
        <f>C32*17.75/100</f>
        <v>61.77</v>
      </c>
      <c r="G32" s="19"/>
      <c r="H32" s="19"/>
      <c r="I32" s="19"/>
      <c r="J32" s="32"/>
      <c r="K32" s="20"/>
      <c r="L32" s="20"/>
      <c r="M32" s="23"/>
      <c r="N32" s="23"/>
      <c r="O32" s="26"/>
      <c r="P32" s="24"/>
      <c r="Q32" s="2"/>
      <c r="R32" s="2"/>
      <c r="S32" s="2"/>
      <c r="T32" s="2"/>
      <c r="U32" s="2"/>
      <c r="V32" s="2"/>
    </row>
    <row r="33" spans="1:22" ht="22.5" customHeight="1">
      <c r="A33" s="10">
        <v>27</v>
      </c>
      <c r="B33" s="10" t="s">
        <v>20</v>
      </c>
      <c r="C33" s="10">
        <v>313</v>
      </c>
      <c r="D33" s="19">
        <f t="shared" si="0"/>
        <v>100.91120000000001</v>
      </c>
      <c r="E33" s="20">
        <f t="shared" si="1"/>
        <v>156.5</v>
      </c>
      <c r="F33" s="19">
        <f t="shared" si="2"/>
        <v>55.557499999999997</v>
      </c>
      <c r="G33" s="19"/>
      <c r="H33" s="19"/>
      <c r="I33" s="19"/>
      <c r="J33" s="32"/>
      <c r="K33" s="20"/>
      <c r="L33" s="20"/>
      <c r="M33" s="23"/>
      <c r="N33" s="23"/>
      <c r="O33" s="26"/>
      <c r="P33" s="24"/>
      <c r="Q33" s="2"/>
      <c r="R33" s="2"/>
      <c r="S33" s="2"/>
      <c r="T33" s="2"/>
      <c r="U33" s="2"/>
      <c r="V33" s="2"/>
    </row>
    <row r="34" spans="1:22" ht="21.75" customHeight="1">
      <c r="A34" s="10">
        <v>28</v>
      </c>
      <c r="B34" s="10" t="s">
        <v>11</v>
      </c>
      <c r="C34" s="10">
        <v>227</v>
      </c>
      <c r="D34" s="19">
        <f>C34*32.3/100</f>
        <v>73.320999999999998</v>
      </c>
      <c r="E34" s="20">
        <f t="shared" si="1"/>
        <v>113.5</v>
      </c>
      <c r="F34" s="19">
        <f t="shared" si="2"/>
        <v>40.292499999999997</v>
      </c>
      <c r="G34" s="19"/>
      <c r="H34" s="19"/>
      <c r="I34" s="19"/>
      <c r="J34" s="32"/>
      <c r="K34" s="20"/>
      <c r="L34" s="20"/>
      <c r="M34" s="23"/>
      <c r="N34" s="23"/>
      <c r="O34" s="26"/>
      <c r="P34" s="24"/>
      <c r="Q34" s="2"/>
      <c r="R34" s="2"/>
      <c r="S34" s="2"/>
      <c r="T34" s="2"/>
      <c r="U34" s="2"/>
      <c r="V34" s="2"/>
    </row>
    <row r="35" spans="1:22" ht="29.25" customHeight="1">
      <c r="A35" s="37">
        <v>29</v>
      </c>
      <c r="B35" s="37" t="s">
        <v>3</v>
      </c>
      <c r="C35" s="37">
        <v>401</v>
      </c>
      <c r="D35" s="19">
        <f t="shared" si="0"/>
        <v>129.28240000000002</v>
      </c>
      <c r="E35" s="20">
        <f t="shared" si="1"/>
        <v>200.5</v>
      </c>
      <c r="F35" s="19">
        <f t="shared" si="2"/>
        <v>71.177499999999995</v>
      </c>
      <c r="G35" s="19"/>
      <c r="H35" s="19"/>
      <c r="I35" s="19"/>
      <c r="J35" s="32"/>
      <c r="K35" s="20"/>
      <c r="L35" s="20"/>
      <c r="M35" s="23"/>
      <c r="N35" s="23"/>
      <c r="O35" s="26"/>
      <c r="P35" s="25"/>
      <c r="Q35" s="2"/>
      <c r="R35" s="2"/>
      <c r="S35" s="2"/>
      <c r="T35" s="2"/>
      <c r="U35" s="2"/>
      <c r="V35" s="2"/>
    </row>
    <row r="36" spans="1:22" ht="21" customHeight="1">
      <c r="A36" s="75" t="s">
        <v>53</v>
      </c>
      <c r="B36" s="75"/>
      <c r="C36" s="10">
        <f t="shared" ref="C36:F36" si="3">SUM(C7:C35)</f>
        <v>12962</v>
      </c>
      <c r="D36" s="19">
        <f t="shared" si="3"/>
        <v>4180.0044999999991</v>
      </c>
      <c r="E36" s="20">
        <f t="shared" si="3"/>
        <v>6481</v>
      </c>
      <c r="F36" s="34">
        <f t="shared" si="3"/>
        <v>2300.9892999999993</v>
      </c>
      <c r="G36" s="19"/>
      <c r="H36" s="19"/>
      <c r="I36" s="19"/>
      <c r="J36" s="19"/>
      <c r="K36" s="20"/>
      <c r="L36" s="20"/>
      <c r="M36" s="22"/>
      <c r="N36" s="20"/>
      <c r="O36" s="22"/>
      <c r="P36" s="20"/>
    </row>
    <row r="37" spans="1:22" ht="21" customHeight="1">
      <c r="A37" s="11"/>
      <c r="B37" s="11"/>
      <c r="C37" s="11"/>
      <c r="D37" s="11"/>
      <c r="E37" s="11"/>
      <c r="F37" s="11"/>
      <c r="G37" s="28"/>
      <c r="H37" s="28"/>
      <c r="I37" s="11"/>
      <c r="J37" s="11"/>
      <c r="K37" s="14"/>
      <c r="L37" s="14"/>
      <c r="M37" s="14"/>
      <c r="N37" s="4"/>
      <c r="O37" s="14"/>
      <c r="P37" s="15"/>
    </row>
    <row r="38" spans="1:22">
      <c r="P38" s="2"/>
    </row>
    <row r="39" spans="1:22">
      <c r="P39" s="2"/>
    </row>
    <row r="40" spans="1:22">
      <c r="P40" s="2"/>
    </row>
    <row r="41" spans="1:22" ht="40.5" customHeight="1">
      <c r="A41" s="7"/>
      <c r="B41" s="7"/>
      <c r="C41" s="7"/>
      <c r="D41" s="7"/>
      <c r="E41" s="7"/>
      <c r="F41" s="7"/>
      <c r="G41" s="30"/>
      <c r="H41" s="7"/>
      <c r="I41" s="7"/>
      <c r="J41" s="7"/>
      <c r="K41" s="7"/>
      <c r="L41" s="7"/>
      <c r="M41" s="7"/>
      <c r="N41" s="83" t="s">
        <v>30</v>
      </c>
      <c r="O41" s="83"/>
      <c r="P41" s="83"/>
    </row>
    <row r="42" spans="1:22" ht="16.5">
      <c r="A42" s="7"/>
      <c r="B42" s="7"/>
      <c r="C42" s="7"/>
      <c r="D42" s="7"/>
      <c r="E42" s="7"/>
      <c r="F42" s="7"/>
      <c r="G42" s="30"/>
      <c r="H42" s="7"/>
      <c r="I42" s="7"/>
      <c r="J42" s="7"/>
      <c r="K42" s="7"/>
      <c r="L42" s="7"/>
      <c r="M42" s="7"/>
      <c r="N42" s="7"/>
      <c r="O42" s="7"/>
      <c r="P42" s="2"/>
    </row>
    <row r="43" spans="1:22" ht="26.25" customHeight="1"/>
    <row r="44" spans="1:22" ht="15" customHeight="1">
      <c r="P44" s="8"/>
    </row>
    <row r="45" spans="1:22" ht="15" customHeight="1"/>
  </sheetData>
  <mergeCells count="11">
    <mergeCell ref="A36:B36"/>
    <mergeCell ref="N41:P41"/>
    <mergeCell ref="A1:P1"/>
    <mergeCell ref="A2:P2"/>
    <mergeCell ref="A3:P3"/>
    <mergeCell ref="A4:A5"/>
    <mergeCell ref="B4:B5"/>
    <mergeCell ref="C4:C5"/>
    <mergeCell ref="D4:F4"/>
    <mergeCell ref="G4:I4"/>
    <mergeCell ref="J4:L4"/>
  </mergeCells>
  <pageMargins left="0" right="0" top="0" bottom="0" header="0.3" footer="0.3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V19"/>
  <sheetViews>
    <sheetView workbookViewId="0">
      <selection activeCell="T8" sqref="T8"/>
    </sheetView>
  </sheetViews>
  <sheetFormatPr defaultRowHeight="15"/>
  <cols>
    <col min="1" max="1" width="5.7109375" customWidth="1"/>
    <col min="2" max="2" width="14.5703125" customWidth="1"/>
    <col min="3" max="3" width="6.42578125" hidden="1" customWidth="1"/>
    <col min="4" max="4" width="8.42578125" customWidth="1"/>
    <col min="5" max="5" width="5.42578125" customWidth="1"/>
    <col min="6" max="6" width="7.28515625" customWidth="1"/>
    <col min="7" max="7" width="9" style="29" customWidth="1"/>
    <col min="8" max="8" width="7" customWidth="1"/>
    <col min="9" max="9" width="8.28515625" customWidth="1"/>
    <col min="10" max="10" width="7.42578125" customWidth="1"/>
    <col min="11" max="11" width="5.85546875" customWidth="1"/>
    <col min="12" max="12" width="6.5703125" customWidth="1"/>
    <col min="13" max="13" width="19" customWidth="1"/>
    <col min="14" max="14" width="13.140625" customWidth="1"/>
    <col min="15" max="15" width="8.140625" customWidth="1"/>
    <col min="16" max="16" width="8.7109375" customWidth="1"/>
  </cols>
  <sheetData>
    <row r="1" spans="1:22" ht="30.75" customHeight="1">
      <c r="A1" s="76" t="s">
        <v>33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3"/>
      <c r="R1" s="3"/>
      <c r="S1" s="3"/>
      <c r="T1" s="3"/>
      <c r="U1" s="3"/>
      <c r="V1" s="3"/>
    </row>
    <row r="2" spans="1:22" ht="24" customHeight="1">
      <c r="A2" s="77" t="s">
        <v>46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4"/>
      <c r="R2" s="4"/>
      <c r="S2" s="4"/>
      <c r="T2" s="4"/>
      <c r="U2" s="4"/>
      <c r="V2" s="4"/>
    </row>
    <row r="3" spans="1:22" ht="24" customHeight="1">
      <c r="A3" s="82" t="s">
        <v>55</v>
      </c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4"/>
      <c r="R3" s="4"/>
      <c r="S3" s="4"/>
      <c r="T3" s="4"/>
      <c r="U3" s="4"/>
      <c r="V3" s="4"/>
    </row>
    <row r="4" spans="1:22" ht="88.5" customHeight="1">
      <c r="A4" s="78" t="s">
        <v>32</v>
      </c>
      <c r="B4" s="73" t="s">
        <v>0</v>
      </c>
      <c r="C4" s="78" t="s">
        <v>36</v>
      </c>
      <c r="D4" s="84" t="s">
        <v>48</v>
      </c>
      <c r="E4" s="84"/>
      <c r="F4" s="84"/>
      <c r="G4" s="84" t="s">
        <v>40</v>
      </c>
      <c r="H4" s="84"/>
      <c r="I4" s="84"/>
      <c r="J4" s="84" t="s">
        <v>41</v>
      </c>
      <c r="K4" s="84"/>
      <c r="L4" s="84"/>
      <c r="M4" s="78" t="s">
        <v>42</v>
      </c>
      <c r="N4" s="78" t="s">
        <v>43</v>
      </c>
      <c r="O4" s="78" t="s">
        <v>44</v>
      </c>
      <c r="P4" s="10" t="s">
        <v>45</v>
      </c>
      <c r="Q4" s="5"/>
      <c r="R4" s="5"/>
      <c r="S4" s="5"/>
      <c r="T4" s="5"/>
      <c r="U4" s="5"/>
      <c r="V4" s="5"/>
    </row>
    <row r="5" spans="1:22" ht="25.5" customHeight="1">
      <c r="A5" s="80"/>
      <c r="B5" s="74"/>
      <c r="C5" s="80"/>
      <c r="D5" s="36" t="s">
        <v>37</v>
      </c>
      <c r="E5" s="36" t="s">
        <v>38</v>
      </c>
      <c r="F5" s="36" t="s">
        <v>39</v>
      </c>
      <c r="G5" s="27" t="s">
        <v>37</v>
      </c>
      <c r="H5" s="36" t="s">
        <v>38</v>
      </c>
      <c r="I5" s="36" t="s">
        <v>39</v>
      </c>
      <c r="J5" s="36" t="s">
        <v>37</v>
      </c>
      <c r="K5" s="36" t="s">
        <v>38</v>
      </c>
      <c r="L5" s="36" t="s">
        <v>39</v>
      </c>
      <c r="M5" s="80"/>
      <c r="N5" s="80"/>
      <c r="O5" s="80"/>
      <c r="P5" s="10"/>
      <c r="Q5" s="5"/>
      <c r="R5" s="5"/>
      <c r="S5" s="5"/>
      <c r="T5" s="5"/>
      <c r="U5" s="5"/>
      <c r="V5" s="5"/>
    </row>
    <row r="6" spans="1:22" ht="20.25" customHeight="1">
      <c r="A6" s="36">
        <v>1</v>
      </c>
      <c r="B6" s="18">
        <v>2</v>
      </c>
      <c r="C6" s="36">
        <v>3</v>
      </c>
      <c r="D6" s="36">
        <v>3</v>
      </c>
      <c r="E6" s="36">
        <v>4</v>
      </c>
      <c r="F6" s="36">
        <v>5</v>
      </c>
      <c r="G6" s="31">
        <v>6</v>
      </c>
      <c r="H6" s="36">
        <v>7</v>
      </c>
      <c r="I6" s="36">
        <v>8</v>
      </c>
      <c r="J6" s="36">
        <v>9</v>
      </c>
      <c r="K6" s="36">
        <v>10</v>
      </c>
      <c r="L6" s="36">
        <v>11</v>
      </c>
      <c r="M6" s="39">
        <v>12</v>
      </c>
      <c r="N6" s="10">
        <v>13</v>
      </c>
      <c r="O6" s="39">
        <v>14</v>
      </c>
      <c r="P6" s="9">
        <v>15</v>
      </c>
      <c r="Q6" s="5"/>
      <c r="R6" s="5"/>
      <c r="S6" s="5"/>
      <c r="T6" s="5"/>
      <c r="U6" s="5"/>
      <c r="V6" s="5"/>
    </row>
    <row r="7" spans="1:22" ht="31.5" customHeight="1">
      <c r="A7" s="10">
        <v>1</v>
      </c>
      <c r="B7" s="10" t="s">
        <v>56</v>
      </c>
      <c r="C7" s="10">
        <v>621</v>
      </c>
      <c r="D7" s="19"/>
      <c r="E7" s="20"/>
      <c r="F7" s="19"/>
      <c r="G7" s="19"/>
      <c r="H7" s="19"/>
      <c r="I7" s="19"/>
      <c r="J7" s="32"/>
      <c r="K7" s="20"/>
      <c r="L7" s="20"/>
      <c r="M7" s="23"/>
      <c r="N7" s="23"/>
      <c r="O7" s="26"/>
      <c r="P7" s="24"/>
      <c r="Q7" s="2"/>
      <c r="R7" s="2"/>
      <c r="S7" s="2"/>
      <c r="T7" s="2"/>
      <c r="U7" s="2"/>
      <c r="V7" s="2"/>
    </row>
    <row r="8" spans="1:22" ht="34.5" customHeight="1">
      <c r="A8" s="10">
        <v>2</v>
      </c>
      <c r="B8" s="38" t="s">
        <v>57</v>
      </c>
      <c r="C8" s="38">
        <v>445</v>
      </c>
      <c r="D8" s="19"/>
      <c r="E8" s="20"/>
      <c r="F8" s="19"/>
      <c r="G8" s="19"/>
      <c r="H8" s="19"/>
      <c r="I8" s="19"/>
      <c r="J8" s="32"/>
      <c r="K8" s="20"/>
      <c r="L8" s="20"/>
      <c r="M8" s="23"/>
      <c r="N8" s="23"/>
      <c r="O8" s="26"/>
      <c r="P8" s="24"/>
      <c r="Q8" s="2"/>
      <c r="R8" s="2"/>
      <c r="S8" s="2"/>
      <c r="T8" s="2"/>
      <c r="U8" s="2"/>
      <c r="V8" s="2"/>
    </row>
    <row r="9" spans="1:22" ht="35.25" customHeight="1">
      <c r="A9" s="10">
        <v>3</v>
      </c>
      <c r="B9" s="40" t="s">
        <v>58</v>
      </c>
      <c r="C9" s="40"/>
      <c r="D9" s="19"/>
      <c r="E9" s="20"/>
      <c r="F9" s="19"/>
      <c r="G9" s="19"/>
      <c r="H9" s="19"/>
      <c r="I9" s="19"/>
      <c r="J9" s="32"/>
      <c r="K9" s="20"/>
      <c r="L9" s="20"/>
      <c r="M9" s="23"/>
      <c r="N9" s="23"/>
      <c r="O9" s="26"/>
      <c r="P9" s="24"/>
      <c r="Q9" s="2"/>
      <c r="R9" s="2"/>
      <c r="S9" s="2"/>
      <c r="T9" s="2"/>
      <c r="U9" s="2"/>
      <c r="V9" s="2"/>
    </row>
    <row r="10" spans="1:22" ht="21" customHeight="1">
      <c r="A10" s="75"/>
      <c r="B10" s="75"/>
      <c r="C10" s="10">
        <f>SUM(C7:C8)</f>
        <v>1066</v>
      </c>
      <c r="D10" s="19"/>
      <c r="E10" s="20"/>
      <c r="F10" s="34"/>
      <c r="G10" s="19"/>
      <c r="H10" s="19"/>
      <c r="I10" s="19"/>
      <c r="J10" s="19"/>
      <c r="K10" s="20"/>
      <c r="L10" s="20"/>
      <c r="M10" s="22"/>
      <c r="N10" s="20"/>
      <c r="O10" s="22"/>
      <c r="P10" s="20"/>
    </row>
    <row r="11" spans="1:22" ht="21" customHeight="1">
      <c r="A11" s="11"/>
      <c r="B11" s="11"/>
      <c r="C11" s="11"/>
      <c r="D11" s="11"/>
      <c r="E11" s="11"/>
      <c r="F11" s="11"/>
      <c r="G11" s="28"/>
      <c r="H11" s="28"/>
      <c r="I11" s="11"/>
      <c r="J11" s="11"/>
      <c r="K11" s="14"/>
      <c r="L11" s="14"/>
      <c r="M11" s="14"/>
      <c r="N11" s="4"/>
      <c r="O11" s="14"/>
      <c r="P11" s="15"/>
    </row>
    <row r="12" spans="1:22">
      <c r="P12" s="2"/>
    </row>
    <row r="13" spans="1:22">
      <c r="P13" s="2"/>
    </row>
    <row r="14" spans="1:22">
      <c r="P14" s="2"/>
    </row>
    <row r="15" spans="1:22" ht="40.5" customHeight="1">
      <c r="A15" s="7"/>
      <c r="B15" s="7"/>
      <c r="C15" s="7"/>
      <c r="D15" s="7"/>
      <c r="E15" s="7"/>
      <c r="F15" s="7"/>
      <c r="G15" s="30"/>
      <c r="H15" s="7"/>
      <c r="I15" s="7"/>
      <c r="J15" s="7"/>
      <c r="K15" s="7"/>
      <c r="L15" s="7"/>
      <c r="M15" s="7"/>
      <c r="N15" s="83"/>
      <c r="O15" s="83"/>
      <c r="P15" s="83"/>
    </row>
    <row r="16" spans="1:22" ht="16.5">
      <c r="A16" s="7"/>
      <c r="B16" s="7"/>
      <c r="C16" s="7"/>
      <c r="D16" s="7"/>
      <c r="E16" s="7"/>
      <c r="F16" s="7"/>
      <c r="G16" s="30"/>
      <c r="H16" s="7"/>
      <c r="I16" s="7"/>
      <c r="J16" s="7"/>
      <c r="K16" s="7"/>
      <c r="L16" s="7"/>
      <c r="M16" s="7"/>
      <c r="N16" s="7"/>
      <c r="O16" s="7"/>
      <c r="P16" s="2"/>
    </row>
    <row r="17" spans="16:16" ht="26.25" customHeight="1"/>
    <row r="18" spans="16:16" ht="15" customHeight="1">
      <c r="P18" s="8"/>
    </row>
    <row r="19" spans="16:16" ht="15" customHeight="1"/>
  </sheetData>
  <mergeCells count="14">
    <mergeCell ref="A10:B10"/>
    <mergeCell ref="N15:P15"/>
    <mergeCell ref="A1:P1"/>
    <mergeCell ref="A2:P2"/>
    <mergeCell ref="A3:P3"/>
    <mergeCell ref="A4:A5"/>
    <mergeCell ref="B4:B5"/>
    <mergeCell ref="C4:C5"/>
    <mergeCell ref="D4:F4"/>
    <mergeCell ref="G4:I4"/>
    <mergeCell ref="J4:L4"/>
    <mergeCell ref="M4:M5"/>
    <mergeCell ref="N4:N5"/>
    <mergeCell ref="O4:O5"/>
  </mergeCells>
  <pageMargins left="0" right="0" top="0" bottom="0" header="0.3" footer="0.3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Z46"/>
  <sheetViews>
    <sheetView workbookViewId="0">
      <selection activeCell="V11" sqref="V11"/>
    </sheetView>
  </sheetViews>
  <sheetFormatPr defaultRowHeight="15"/>
  <cols>
    <col min="1" max="1" width="5.7109375" customWidth="1"/>
    <col min="2" max="2" width="13.42578125" customWidth="1"/>
    <col min="3" max="3" width="6.42578125" hidden="1" customWidth="1"/>
    <col min="4" max="4" width="8.42578125" customWidth="1"/>
    <col min="5" max="5" width="5.42578125" customWidth="1"/>
    <col min="6" max="6" width="7.28515625" customWidth="1"/>
    <col min="7" max="7" width="9.28515625" customWidth="1"/>
    <col min="8" max="8" width="9" style="29" customWidth="1"/>
    <col min="9" max="9" width="6" customWidth="1"/>
    <col min="10" max="10" width="8.28515625" customWidth="1"/>
    <col min="11" max="11" width="9.85546875" customWidth="1"/>
    <col min="12" max="12" width="7" customWidth="1"/>
    <col min="13" max="13" width="5.85546875" customWidth="1"/>
    <col min="14" max="14" width="6.5703125" customWidth="1"/>
    <col min="15" max="15" width="7.5703125" customWidth="1"/>
    <col min="16" max="16" width="17.42578125" customWidth="1"/>
    <col min="17" max="17" width="9.7109375" customWidth="1"/>
    <col min="18" max="18" width="8.42578125" customWidth="1"/>
    <col min="19" max="19" width="7.42578125" customWidth="1"/>
    <col min="20" max="20" width="6.7109375" customWidth="1"/>
  </cols>
  <sheetData>
    <row r="1" spans="1:26" ht="30.75" customHeight="1">
      <c r="A1" s="85" t="s">
        <v>33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3"/>
      <c r="V1" s="3"/>
      <c r="W1" s="3"/>
      <c r="X1" s="3"/>
      <c r="Y1" s="3"/>
      <c r="Z1" s="3"/>
    </row>
    <row r="2" spans="1:26" ht="24" customHeight="1">
      <c r="A2" s="77" t="s">
        <v>46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4"/>
      <c r="V2" s="4"/>
      <c r="W2" s="4"/>
      <c r="X2" s="4"/>
      <c r="Y2" s="4"/>
      <c r="Z2" s="4"/>
    </row>
    <row r="3" spans="1:26" ht="24" customHeight="1">
      <c r="A3" s="86" t="s">
        <v>66</v>
      </c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86"/>
      <c r="U3" s="4"/>
      <c r="V3" s="4"/>
      <c r="W3" s="4"/>
      <c r="X3" s="4"/>
      <c r="Y3" s="4"/>
      <c r="Z3" s="4"/>
    </row>
    <row r="4" spans="1:26" ht="71.25" customHeight="1">
      <c r="A4" s="78" t="s">
        <v>32</v>
      </c>
      <c r="B4" s="87" t="s">
        <v>0</v>
      </c>
      <c r="C4" s="78" t="s">
        <v>36</v>
      </c>
      <c r="D4" s="89" t="s">
        <v>48</v>
      </c>
      <c r="E4" s="90"/>
      <c r="F4" s="90"/>
      <c r="G4" s="91"/>
      <c r="H4" s="89" t="s">
        <v>40</v>
      </c>
      <c r="I4" s="90"/>
      <c r="J4" s="90"/>
      <c r="K4" s="91"/>
      <c r="L4" s="84" t="s">
        <v>41</v>
      </c>
      <c r="M4" s="84"/>
      <c r="N4" s="84"/>
      <c r="O4" s="84"/>
      <c r="P4" s="92" t="s">
        <v>42</v>
      </c>
      <c r="Q4" s="78" t="s">
        <v>65</v>
      </c>
      <c r="R4" s="78" t="s">
        <v>62</v>
      </c>
      <c r="S4" s="78" t="s">
        <v>61</v>
      </c>
      <c r="T4" s="10" t="s">
        <v>45</v>
      </c>
      <c r="U4" s="5"/>
      <c r="V4" s="5"/>
      <c r="W4" s="5"/>
      <c r="X4" s="5"/>
      <c r="Y4" s="5"/>
      <c r="Z4" s="5"/>
    </row>
    <row r="5" spans="1:26" ht="22.5" customHeight="1">
      <c r="A5" s="80"/>
      <c r="B5" s="88"/>
      <c r="C5" s="80"/>
      <c r="D5" s="43" t="s">
        <v>37</v>
      </c>
      <c r="E5" s="43" t="s">
        <v>38</v>
      </c>
      <c r="F5" s="43" t="s">
        <v>39</v>
      </c>
      <c r="G5" s="43" t="s">
        <v>59</v>
      </c>
      <c r="H5" s="27" t="s">
        <v>37</v>
      </c>
      <c r="I5" s="43" t="s">
        <v>38</v>
      </c>
      <c r="J5" s="43" t="s">
        <v>39</v>
      </c>
      <c r="K5" s="43" t="s">
        <v>60</v>
      </c>
      <c r="L5" s="43" t="s">
        <v>37</v>
      </c>
      <c r="M5" s="43" t="s">
        <v>38</v>
      </c>
      <c r="N5" s="43" t="s">
        <v>39</v>
      </c>
      <c r="O5" s="43" t="s">
        <v>59</v>
      </c>
      <c r="P5" s="93"/>
      <c r="Q5" s="80"/>
      <c r="R5" s="80"/>
      <c r="S5" s="80"/>
      <c r="T5" s="10"/>
      <c r="U5" s="5"/>
      <c r="V5" s="5"/>
      <c r="W5" s="5"/>
      <c r="X5" s="5"/>
      <c r="Y5" s="5"/>
      <c r="Z5" s="5"/>
    </row>
    <row r="6" spans="1:26" ht="20.25" customHeight="1">
      <c r="A6" s="43">
        <v>1</v>
      </c>
      <c r="B6" s="18">
        <v>2</v>
      </c>
      <c r="C6" s="43">
        <v>3</v>
      </c>
      <c r="D6" s="43">
        <v>3</v>
      </c>
      <c r="E6" s="43">
        <v>4</v>
      </c>
      <c r="F6" s="43">
        <v>5</v>
      </c>
      <c r="G6" s="43">
        <v>6</v>
      </c>
      <c r="H6" s="31">
        <v>7</v>
      </c>
      <c r="I6" s="43">
        <v>8</v>
      </c>
      <c r="J6" s="43">
        <v>9</v>
      </c>
      <c r="K6" s="43">
        <v>10</v>
      </c>
      <c r="L6" s="43">
        <v>11</v>
      </c>
      <c r="M6" s="43">
        <v>12</v>
      </c>
      <c r="N6" s="43">
        <v>13</v>
      </c>
      <c r="O6" s="43">
        <v>14</v>
      </c>
      <c r="P6" s="46">
        <v>15</v>
      </c>
      <c r="Q6" s="10">
        <v>16</v>
      </c>
      <c r="R6" s="10">
        <v>17</v>
      </c>
      <c r="S6" s="46">
        <v>18</v>
      </c>
      <c r="T6" s="9">
        <v>19</v>
      </c>
      <c r="U6" s="5"/>
      <c r="V6" s="5"/>
      <c r="W6" s="5"/>
      <c r="X6" s="5"/>
      <c r="Y6" s="5"/>
      <c r="Z6" s="5"/>
    </row>
    <row r="7" spans="1:26" ht="19.5" customHeight="1">
      <c r="A7" s="10">
        <v>1</v>
      </c>
      <c r="B7" s="10" t="s">
        <v>14</v>
      </c>
      <c r="C7" s="10">
        <v>621</v>
      </c>
      <c r="D7" s="19">
        <f>C7*32.25/100</f>
        <v>200.27250000000001</v>
      </c>
      <c r="E7" s="20">
        <f>C7*50/100</f>
        <v>310.5</v>
      </c>
      <c r="F7" s="19">
        <f t="shared" ref="F7:F21" si="0">C7*17.75/100</f>
        <v>110.22750000000001</v>
      </c>
      <c r="G7" s="19">
        <f>D7+E7+F7</f>
        <v>621</v>
      </c>
      <c r="H7" s="19">
        <v>188.87</v>
      </c>
      <c r="I7" s="41">
        <v>0</v>
      </c>
      <c r="J7" s="19">
        <f t="shared" ref="J7:J21" si="1">C7*17.75/100</f>
        <v>110.22750000000001</v>
      </c>
      <c r="K7" s="19">
        <f>H7+J7</f>
        <v>299.09750000000003</v>
      </c>
      <c r="L7" s="19">
        <f>D7-H7</f>
        <v>11.402500000000003</v>
      </c>
      <c r="M7" s="20">
        <v>0</v>
      </c>
      <c r="N7" s="20">
        <v>0</v>
      </c>
      <c r="O7" s="19">
        <f>L7*1</f>
        <v>11.402500000000003</v>
      </c>
      <c r="P7" s="23" t="s">
        <v>49</v>
      </c>
      <c r="Q7" s="23" t="s">
        <v>51</v>
      </c>
      <c r="R7" s="32">
        <f>H7+L7</f>
        <v>200.27250000000001</v>
      </c>
      <c r="S7" s="32">
        <f>R7*100/D7</f>
        <v>100</v>
      </c>
      <c r="T7" s="24"/>
      <c r="U7" s="2"/>
      <c r="V7" s="2"/>
      <c r="W7" s="2"/>
      <c r="X7" s="2"/>
      <c r="Y7" s="2"/>
      <c r="Z7" s="2"/>
    </row>
    <row r="8" spans="1:26" ht="19.5" customHeight="1">
      <c r="A8" s="10">
        <v>2</v>
      </c>
      <c r="B8" s="45" t="s">
        <v>1</v>
      </c>
      <c r="C8" s="45">
        <v>445</v>
      </c>
      <c r="D8" s="19">
        <f t="shared" ref="D8:D35" si="2">C8*32.24/100</f>
        <v>143.46800000000002</v>
      </c>
      <c r="E8" s="20">
        <f t="shared" ref="E8:E35" si="3">C8*50/100</f>
        <v>222.5</v>
      </c>
      <c r="F8" s="19">
        <f t="shared" si="0"/>
        <v>78.987499999999997</v>
      </c>
      <c r="G8" s="19">
        <f t="shared" ref="G8:G36" si="4">D8+E8+F8</f>
        <v>444.95550000000003</v>
      </c>
      <c r="H8" s="19">
        <v>133.06</v>
      </c>
      <c r="I8" s="41">
        <v>0</v>
      </c>
      <c r="J8" s="19">
        <f t="shared" si="1"/>
        <v>78.987499999999997</v>
      </c>
      <c r="K8" s="19">
        <f t="shared" ref="K8:K35" si="5">H8+J8</f>
        <v>212.04750000000001</v>
      </c>
      <c r="L8" s="19">
        <f t="shared" ref="L8:L35" si="6">D8-H8</f>
        <v>10.408000000000015</v>
      </c>
      <c r="M8" s="20">
        <v>0</v>
      </c>
      <c r="N8" s="20">
        <v>0</v>
      </c>
      <c r="O8" s="19">
        <f t="shared" ref="O8:O35" si="7">L8*1</f>
        <v>10.408000000000015</v>
      </c>
      <c r="P8" s="23" t="s">
        <v>49</v>
      </c>
      <c r="Q8" s="23" t="s">
        <v>51</v>
      </c>
      <c r="R8" s="32">
        <f t="shared" ref="R8:R35" si="8">H8+L8</f>
        <v>143.46800000000002</v>
      </c>
      <c r="S8" s="32">
        <f t="shared" ref="S8:S36" si="9">R8*100/D8</f>
        <v>100</v>
      </c>
      <c r="T8" s="24"/>
      <c r="U8" s="2"/>
      <c r="V8" s="2"/>
      <c r="W8" s="2"/>
      <c r="X8" s="2"/>
      <c r="Y8" s="2"/>
      <c r="Z8" s="2"/>
    </row>
    <row r="9" spans="1:26" ht="33" customHeight="1">
      <c r="A9" s="10">
        <v>3</v>
      </c>
      <c r="B9" s="10" t="s">
        <v>4</v>
      </c>
      <c r="C9" s="10">
        <v>961</v>
      </c>
      <c r="D9" s="19">
        <f>C9*32.28/100</f>
        <v>310.21080000000001</v>
      </c>
      <c r="E9" s="20">
        <f t="shared" si="3"/>
        <v>480.5</v>
      </c>
      <c r="F9" s="19">
        <f t="shared" si="0"/>
        <v>170.57749999999999</v>
      </c>
      <c r="G9" s="19">
        <f t="shared" si="4"/>
        <v>961.28830000000005</v>
      </c>
      <c r="H9" s="19">
        <v>302.16000000000003</v>
      </c>
      <c r="I9" s="41">
        <v>0</v>
      </c>
      <c r="J9" s="19">
        <f t="shared" si="1"/>
        <v>170.57749999999999</v>
      </c>
      <c r="K9" s="19">
        <f t="shared" si="5"/>
        <v>472.73750000000001</v>
      </c>
      <c r="L9" s="19">
        <f t="shared" si="6"/>
        <v>8.0507999999999811</v>
      </c>
      <c r="M9" s="20">
        <v>0</v>
      </c>
      <c r="N9" s="20">
        <v>0</v>
      </c>
      <c r="O9" s="19">
        <f t="shared" si="7"/>
        <v>8.0507999999999811</v>
      </c>
      <c r="P9" s="23" t="s">
        <v>50</v>
      </c>
      <c r="Q9" s="23" t="s">
        <v>51</v>
      </c>
      <c r="R9" s="32">
        <f t="shared" si="8"/>
        <v>310.21080000000001</v>
      </c>
      <c r="S9" s="32">
        <f t="shared" si="9"/>
        <v>100</v>
      </c>
      <c r="T9" s="33"/>
      <c r="U9" s="2"/>
      <c r="V9" s="2"/>
      <c r="W9" s="2"/>
      <c r="X9" s="2"/>
      <c r="Y9" s="2"/>
      <c r="Z9" s="2"/>
    </row>
    <row r="10" spans="1:26" ht="30" customHeight="1">
      <c r="A10" s="10">
        <v>4</v>
      </c>
      <c r="B10" s="10" t="s">
        <v>10</v>
      </c>
      <c r="C10" s="10">
        <v>612</v>
      </c>
      <c r="D10" s="19">
        <f t="shared" si="2"/>
        <v>197.30880000000002</v>
      </c>
      <c r="E10" s="20">
        <f t="shared" si="3"/>
        <v>306</v>
      </c>
      <c r="F10" s="19">
        <f t="shared" si="0"/>
        <v>108.63</v>
      </c>
      <c r="G10" s="19">
        <f t="shared" si="4"/>
        <v>611.93880000000001</v>
      </c>
      <c r="H10" s="19">
        <v>189.12</v>
      </c>
      <c r="I10" s="41">
        <v>0</v>
      </c>
      <c r="J10" s="19">
        <f t="shared" si="1"/>
        <v>108.63</v>
      </c>
      <c r="K10" s="19">
        <f t="shared" si="5"/>
        <v>297.75</v>
      </c>
      <c r="L10" s="19">
        <f t="shared" si="6"/>
        <v>8.1888000000000147</v>
      </c>
      <c r="M10" s="20">
        <v>0</v>
      </c>
      <c r="N10" s="20">
        <v>0</v>
      </c>
      <c r="O10" s="19">
        <f t="shared" si="7"/>
        <v>8.1888000000000147</v>
      </c>
      <c r="P10" s="23" t="s">
        <v>50</v>
      </c>
      <c r="Q10" s="23" t="s">
        <v>51</v>
      </c>
      <c r="R10" s="32">
        <f t="shared" si="8"/>
        <v>197.30880000000002</v>
      </c>
      <c r="S10" s="32">
        <f t="shared" si="9"/>
        <v>100</v>
      </c>
      <c r="T10" s="24"/>
      <c r="U10" s="2"/>
      <c r="V10" s="2"/>
      <c r="W10" s="2"/>
      <c r="X10" s="2"/>
      <c r="Y10" s="2"/>
      <c r="Z10" s="2"/>
    </row>
    <row r="11" spans="1:26" ht="23.25" customHeight="1">
      <c r="A11" s="10">
        <v>5</v>
      </c>
      <c r="B11" s="10" t="s">
        <v>6</v>
      </c>
      <c r="C11" s="10">
        <v>192</v>
      </c>
      <c r="D11" s="19">
        <f t="shared" si="2"/>
        <v>61.900799999999997</v>
      </c>
      <c r="E11" s="20">
        <f t="shared" si="3"/>
        <v>96</v>
      </c>
      <c r="F11" s="19">
        <f t="shared" si="0"/>
        <v>34.08</v>
      </c>
      <c r="G11" s="19">
        <f t="shared" si="4"/>
        <v>191.98079999999999</v>
      </c>
      <c r="H11" s="19">
        <v>61.63</v>
      </c>
      <c r="I11" s="41">
        <v>0</v>
      </c>
      <c r="J11" s="19">
        <f t="shared" si="1"/>
        <v>34.08</v>
      </c>
      <c r="K11" s="19">
        <f t="shared" si="5"/>
        <v>95.710000000000008</v>
      </c>
      <c r="L11" s="19">
        <f t="shared" si="6"/>
        <v>0.27079999999999416</v>
      </c>
      <c r="M11" s="20">
        <v>0</v>
      </c>
      <c r="N11" s="20">
        <v>0</v>
      </c>
      <c r="O11" s="19">
        <f t="shared" si="7"/>
        <v>0.27079999999999416</v>
      </c>
      <c r="P11" s="23" t="s">
        <v>49</v>
      </c>
      <c r="Q11" s="23" t="s">
        <v>51</v>
      </c>
      <c r="R11" s="32">
        <f t="shared" si="8"/>
        <v>61.900799999999997</v>
      </c>
      <c r="S11" s="32">
        <f t="shared" si="9"/>
        <v>100</v>
      </c>
      <c r="T11" s="24"/>
      <c r="U11" s="2"/>
      <c r="V11" s="2"/>
      <c r="W11" s="2"/>
      <c r="X11" s="2"/>
      <c r="Y11" s="2"/>
      <c r="Z11" s="2"/>
    </row>
    <row r="12" spans="1:26" ht="19.5" customHeight="1">
      <c r="A12" s="10">
        <v>6</v>
      </c>
      <c r="B12" s="10" t="s">
        <v>16</v>
      </c>
      <c r="C12" s="10">
        <v>371</v>
      </c>
      <c r="D12" s="19">
        <f t="shared" si="2"/>
        <v>119.61040000000001</v>
      </c>
      <c r="E12" s="20">
        <f t="shared" si="3"/>
        <v>185.5</v>
      </c>
      <c r="F12" s="19">
        <f t="shared" si="0"/>
        <v>65.852500000000006</v>
      </c>
      <c r="G12" s="19">
        <f t="shared" si="4"/>
        <v>370.96290000000005</v>
      </c>
      <c r="H12" s="19">
        <v>117.44</v>
      </c>
      <c r="I12" s="41">
        <v>0</v>
      </c>
      <c r="J12" s="19">
        <f t="shared" si="1"/>
        <v>65.852500000000006</v>
      </c>
      <c r="K12" s="19">
        <f t="shared" si="5"/>
        <v>183.29250000000002</v>
      </c>
      <c r="L12" s="19">
        <f t="shared" si="6"/>
        <v>2.170400000000015</v>
      </c>
      <c r="M12" s="20">
        <v>0</v>
      </c>
      <c r="N12" s="20">
        <v>0</v>
      </c>
      <c r="O12" s="19">
        <f t="shared" si="7"/>
        <v>2.170400000000015</v>
      </c>
      <c r="P12" s="23" t="s">
        <v>49</v>
      </c>
      <c r="Q12" s="23" t="s">
        <v>51</v>
      </c>
      <c r="R12" s="32">
        <f t="shared" si="8"/>
        <v>119.61040000000001</v>
      </c>
      <c r="S12" s="32">
        <f t="shared" si="9"/>
        <v>100</v>
      </c>
      <c r="T12" s="24"/>
      <c r="U12" s="2"/>
      <c r="V12" s="2"/>
      <c r="W12" s="2"/>
      <c r="X12" s="2"/>
      <c r="Y12" s="2"/>
      <c r="Z12" s="2"/>
    </row>
    <row r="13" spans="1:26" ht="33" customHeight="1">
      <c r="A13" s="45">
        <v>7</v>
      </c>
      <c r="B13" s="46" t="s">
        <v>26</v>
      </c>
      <c r="C13" s="46">
        <v>684</v>
      </c>
      <c r="D13" s="19">
        <f t="shared" si="2"/>
        <v>220.52160000000001</v>
      </c>
      <c r="E13" s="20">
        <f t="shared" si="3"/>
        <v>342</v>
      </c>
      <c r="F13" s="19">
        <f t="shared" si="0"/>
        <v>121.41</v>
      </c>
      <c r="G13" s="19">
        <f t="shared" si="4"/>
        <v>683.9316</v>
      </c>
      <c r="H13" s="19">
        <v>219</v>
      </c>
      <c r="I13" s="41">
        <v>0</v>
      </c>
      <c r="J13" s="19">
        <f t="shared" si="1"/>
        <v>121.41</v>
      </c>
      <c r="K13" s="19">
        <f t="shared" si="5"/>
        <v>340.40999999999997</v>
      </c>
      <c r="L13" s="19">
        <f t="shared" si="6"/>
        <v>1.5216000000000065</v>
      </c>
      <c r="M13" s="20">
        <v>0</v>
      </c>
      <c r="N13" s="20">
        <v>0</v>
      </c>
      <c r="O13" s="19">
        <f t="shared" si="7"/>
        <v>1.5216000000000065</v>
      </c>
      <c r="P13" s="23" t="s">
        <v>50</v>
      </c>
      <c r="Q13" s="23" t="s">
        <v>51</v>
      </c>
      <c r="R13" s="32">
        <f t="shared" si="8"/>
        <v>220.52160000000001</v>
      </c>
      <c r="S13" s="32">
        <f t="shared" si="9"/>
        <v>100</v>
      </c>
      <c r="T13" s="24"/>
      <c r="U13" s="12"/>
      <c r="V13" s="2"/>
      <c r="W13" s="2"/>
      <c r="X13" s="2"/>
      <c r="Y13" s="2"/>
      <c r="Z13" s="2"/>
    </row>
    <row r="14" spans="1:26" ht="18.75">
      <c r="A14" s="10">
        <v>8</v>
      </c>
      <c r="B14" s="10" t="s">
        <v>21</v>
      </c>
      <c r="C14" s="10">
        <v>375</v>
      </c>
      <c r="D14" s="19">
        <f t="shared" si="2"/>
        <v>120.9</v>
      </c>
      <c r="E14" s="20">
        <f t="shared" si="3"/>
        <v>187.5</v>
      </c>
      <c r="F14" s="19">
        <f t="shared" si="0"/>
        <v>66.5625</v>
      </c>
      <c r="G14" s="19">
        <f t="shared" si="4"/>
        <v>374.96249999999998</v>
      </c>
      <c r="H14" s="19">
        <v>119.95</v>
      </c>
      <c r="I14" s="41">
        <v>0</v>
      </c>
      <c r="J14" s="19">
        <f t="shared" si="1"/>
        <v>66.5625</v>
      </c>
      <c r="K14" s="19">
        <f t="shared" si="5"/>
        <v>186.51249999999999</v>
      </c>
      <c r="L14" s="19">
        <f t="shared" si="6"/>
        <v>0.95000000000000284</v>
      </c>
      <c r="M14" s="20">
        <v>0</v>
      </c>
      <c r="N14" s="20">
        <v>0</v>
      </c>
      <c r="O14" s="19">
        <f t="shared" si="7"/>
        <v>0.95000000000000284</v>
      </c>
      <c r="P14" s="23" t="s">
        <v>49</v>
      </c>
      <c r="Q14" s="23" t="s">
        <v>51</v>
      </c>
      <c r="R14" s="32">
        <f t="shared" si="8"/>
        <v>120.9</v>
      </c>
      <c r="S14" s="32">
        <f t="shared" si="9"/>
        <v>100</v>
      </c>
      <c r="T14" s="24"/>
      <c r="U14" s="2"/>
      <c r="V14" s="2"/>
      <c r="W14" s="2"/>
      <c r="X14" s="2"/>
      <c r="Y14" s="2"/>
      <c r="Z14" s="2"/>
    </row>
    <row r="15" spans="1:26" ht="22.5" customHeight="1">
      <c r="A15" s="10">
        <v>9</v>
      </c>
      <c r="B15" s="10" t="s">
        <v>22</v>
      </c>
      <c r="C15" s="10">
        <v>509</v>
      </c>
      <c r="D15" s="19">
        <f t="shared" si="2"/>
        <v>164.10159999999999</v>
      </c>
      <c r="E15" s="20">
        <f t="shared" si="3"/>
        <v>254.5</v>
      </c>
      <c r="F15" s="19">
        <f t="shared" si="0"/>
        <v>90.347499999999997</v>
      </c>
      <c r="G15" s="19">
        <f t="shared" si="4"/>
        <v>508.94909999999993</v>
      </c>
      <c r="H15" s="19">
        <v>163.34</v>
      </c>
      <c r="I15" s="41">
        <v>0</v>
      </c>
      <c r="J15" s="19">
        <f t="shared" si="1"/>
        <v>90.347499999999997</v>
      </c>
      <c r="K15" s="19">
        <f t="shared" si="5"/>
        <v>253.6875</v>
      </c>
      <c r="L15" s="19">
        <f t="shared" si="6"/>
        <v>0.76159999999998718</v>
      </c>
      <c r="M15" s="20">
        <v>0</v>
      </c>
      <c r="N15" s="20">
        <v>0</v>
      </c>
      <c r="O15" s="19">
        <f t="shared" si="7"/>
        <v>0.76159999999998718</v>
      </c>
      <c r="P15" s="23" t="s">
        <v>49</v>
      </c>
      <c r="Q15" s="23" t="s">
        <v>51</v>
      </c>
      <c r="R15" s="32">
        <f t="shared" si="8"/>
        <v>164.10159999999999</v>
      </c>
      <c r="S15" s="32">
        <f t="shared" si="9"/>
        <v>100</v>
      </c>
      <c r="T15" s="24"/>
      <c r="U15" s="2"/>
      <c r="V15" s="2"/>
      <c r="W15" s="2"/>
      <c r="X15" s="2"/>
      <c r="Y15" s="2"/>
      <c r="Z15" s="2"/>
    </row>
    <row r="16" spans="1:26" ht="18.75">
      <c r="A16" s="10">
        <v>10</v>
      </c>
      <c r="B16" s="10" t="s">
        <v>12</v>
      </c>
      <c r="C16" s="10">
        <v>655</v>
      </c>
      <c r="D16" s="19">
        <f t="shared" si="2"/>
        <v>211.172</v>
      </c>
      <c r="E16" s="20">
        <f t="shared" si="3"/>
        <v>327.5</v>
      </c>
      <c r="F16" s="19">
        <f t="shared" si="0"/>
        <v>116.2625</v>
      </c>
      <c r="G16" s="19">
        <f t="shared" si="4"/>
        <v>654.93450000000007</v>
      </c>
      <c r="H16" s="19">
        <v>99.31</v>
      </c>
      <c r="I16" s="41">
        <v>0</v>
      </c>
      <c r="J16" s="19">
        <f t="shared" si="1"/>
        <v>116.2625</v>
      </c>
      <c r="K16" s="19">
        <f t="shared" si="5"/>
        <v>215.57249999999999</v>
      </c>
      <c r="L16" s="19">
        <f t="shared" si="6"/>
        <v>111.86199999999999</v>
      </c>
      <c r="M16" s="20">
        <v>0</v>
      </c>
      <c r="N16" s="20">
        <v>0</v>
      </c>
      <c r="O16" s="19">
        <f t="shared" si="7"/>
        <v>111.86199999999999</v>
      </c>
      <c r="P16" s="23" t="s">
        <v>49</v>
      </c>
      <c r="Q16" s="23" t="s">
        <v>51</v>
      </c>
      <c r="R16" s="32">
        <f t="shared" si="8"/>
        <v>211.172</v>
      </c>
      <c r="S16" s="32">
        <f t="shared" si="9"/>
        <v>100</v>
      </c>
      <c r="T16" s="24"/>
      <c r="U16" s="2"/>
      <c r="V16" s="2"/>
      <c r="W16" s="2"/>
      <c r="X16" s="2"/>
      <c r="Y16" s="2"/>
      <c r="Z16" s="2"/>
    </row>
    <row r="17" spans="1:26" ht="34.5" customHeight="1">
      <c r="A17" s="10">
        <v>11</v>
      </c>
      <c r="B17" s="46" t="s">
        <v>29</v>
      </c>
      <c r="C17" s="46">
        <v>438</v>
      </c>
      <c r="D17" s="19">
        <f t="shared" si="2"/>
        <v>141.21120000000002</v>
      </c>
      <c r="E17" s="20">
        <f t="shared" si="3"/>
        <v>219</v>
      </c>
      <c r="F17" s="19">
        <f t="shared" si="0"/>
        <v>77.745000000000005</v>
      </c>
      <c r="G17" s="19">
        <f t="shared" si="4"/>
        <v>437.95620000000002</v>
      </c>
      <c r="H17" s="19">
        <v>136.44</v>
      </c>
      <c r="I17" s="41">
        <v>0</v>
      </c>
      <c r="J17" s="19">
        <f t="shared" si="1"/>
        <v>77.745000000000005</v>
      </c>
      <c r="K17" s="19">
        <f t="shared" si="5"/>
        <v>214.185</v>
      </c>
      <c r="L17" s="19">
        <f t="shared" si="6"/>
        <v>4.7712000000000216</v>
      </c>
      <c r="M17" s="20">
        <v>0</v>
      </c>
      <c r="N17" s="20">
        <v>0</v>
      </c>
      <c r="O17" s="19">
        <f t="shared" si="7"/>
        <v>4.7712000000000216</v>
      </c>
      <c r="P17" s="23" t="s">
        <v>49</v>
      </c>
      <c r="Q17" s="23" t="s">
        <v>51</v>
      </c>
      <c r="R17" s="32">
        <f t="shared" si="8"/>
        <v>141.21120000000002</v>
      </c>
      <c r="S17" s="32">
        <f t="shared" si="9"/>
        <v>100</v>
      </c>
      <c r="T17" s="24"/>
      <c r="U17" s="2"/>
      <c r="V17" s="2"/>
      <c r="W17" s="2"/>
      <c r="X17" s="2"/>
      <c r="Y17" s="2"/>
      <c r="Z17" s="2"/>
    </row>
    <row r="18" spans="1:26" ht="21" customHeight="1">
      <c r="A18" s="10">
        <v>12</v>
      </c>
      <c r="B18" s="10" t="s">
        <v>25</v>
      </c>
      <c r="C18" s="10">
        <v>301</v>
      </c>
      <c r="D18" s="19">
        <f>C18*32.3/100</f>
        <v>97.222999999999999</v>
      </c>
      <c r="E18" s="20">
        <f t="shared" si="3"/>
        <v>150.5</v>
      </c>
      <c r="F18" s="19">
        <f t="shared" si="0"/>
        <v>53.427500000000002</v>
      </c>
      <c r="G18" s="19">
        <f t="shared" si="4"/>
        <v>301.15050000000002</v>
      </c>
      <c r="H18" s="19">
        <v>96</v>
      </c>
      <c r="I18" s="41">
        <v>0</v>
      </c>
      <c r="J18" s="19">
        <f t="shared" si="1"/>
        <v>53.427500000000002</v>
      </c>
      <c r="K18" s="19">
        <f t="shared" si="5"/>
        <v>149.42750000000001</v>
      </c>
      <c r="L18" s="19">
        <f t="shared" si="6"/>
        <v>1.222999999999999</v>
      </c>
      <c r="M18" s="20">
        <v>0</v>
      </c>
      <c r="N18" s="20">
        <v>0</v>
      </c>
      <c r="O18" s="19">
        <f t="shared" si="7"/>
        <v>1.222999999999999</v>
      </c>
      <c r="P18" s="23" t="s">
        <v>49</v>
      </c>
      <c r="Q18" s="23" t="s">
        <v>51</v>
      </c>
      <c r="R18" s="32">
        <f t="shared" si="8"/>
        <v>97.222999999999999</v>
      </c>
      <c r="S18" s="32">
        <f t="shared" si="9"/>
        <v>100</v>
      </c>
      <c r="T18" s="24"/>
      <c r="U18" s="2"/>
      <c r="V18" s="2"/>
      <c r="W18" s="2"/>
      <c r="X18" s="2"/>
      <c r="Y18" s="2"/>
      <c r="Z18" s="2"/>
    </row>
    <row r="19" spans="1:26" ht="18.75">
      <c r="A19" s="10">
        <v>13</v>
      </c>
      <c r="B19" s="10" t="s">
        <v>23</v>
      </c>
      <c r="C19" s="10">
        <v>427</v>
      </c>
      <c r="D19" s="19">
        <f t="shared" si="2"/>
        <v>137.66480000000001</v>
      </c>
      <c r="E19" s="20">
        <f t="shared" si="3"/>
        <v>213.5</v>
      </c>
      <c r="F19" s="19">
        <f t="shared" si="0"/>
        <v>75.792500000000004</v>
      </c>
      <c r="G19" s="19">
        <f t="shared" si="4"/>
        <v>426.95730000000003</v>
      </c>
      <c r="H19" s="19">
        <v>135.49</v>
      </c>
      <c r="I19" s="41">
        <v>0</v>
      </c>
      <c r="J19" s="19">
        <f t="shared" si="1"/>
        <v>75.792500000000004</v>
      </c>
      <c r="K19" s="19">
        <f t="shared" si="5"/>
        <v>211.28250000000003</v>
      </c>
      <c r="L19" s="19">
        <f t="shared" si="6"/>
        <v>2.1748000000000047</v>
      </c>
      <c r="M19" s="20">
        <v>0</v>
      </c>
      <c r="N19" s="20">
        <v>0</v>
      </c>
      <c r="O19" s="19">
        <f t="shared" si="7"/>
        <v>2.1748000000000047</v>
      </c>
      <c r="P19" s="23" t="s">
        <v>49</v>
      </c>
      <c r="Q19" s="23" t="s">
        <v>51</v>
      </c>
      <c r="R19" s="32">
        <f t="shared" si="8"/>
        <v>137.66480000000001</v>
      </c>
      <c r="S19" s="32">
        <f t="shared" si="9"/>
        <v>100</v>
      </c>
      <c r="T19" s="24"/>
      <c r="U19" s="2"/>
      <c r="V19" s="2"/>
      <c r="W19" s="2"/>
      <c r="X19" s="2"/>
      <c r="Y19" s="2"/>
      <c r="Z19" s="2"/>
    </row>
    <row r="20" spans="1:26" ht="18.75">
      <c r="A20" s="10">
        <v>14</v>
      </c>
      <c r="B20" s="10" t="s">
        <v>17</v>
      </c>
      <c r="C20" s="10">
        <v>412</v>
      </c>
      <c r="D20" s="19">
        <f t="shared" si="2"/>
        <v>132.8288</v>
      </c>
      <c r="E20" s="20">
        <f t="shared" si="3"/>
        <v>206</v>
      </c>
      <c r="F20" s="19">
        <f t="shared" si="0"/>
        <v>73.13</v>
      </c>
      <c r="G20" s="19">
        <f t="shared" si="4"/>
        <v>411.9588</v>
      </c>
      <c r="H20" s="19">
        <v>131.38</v>
      </c>
      <c r="I20" s="41">
        <v>0</v>
      </c>
      <c r="J20" s="19">
        <f t="shared" si="1"/>
        <v>73.13</v>
      </c>
      <c r="K20" s="19">
        <f t="shared" si="5"/>
        <v>204.51</v>
      </c>
      <c r="L20" s="19">
        <f t="shared" si="6"/>
        <v>1.4488000000000056</v>
      </c>
      <c r="M20" s="20">
        <v>0</v>
      </c>
      <c r="N20" s="20">
        <v>0</v>
      </c>
      <c r="O20" s="19">
        <f t="shared" si="7"/>
        <v>1.4488000000000056</v>
      </c>
      <c r="P20" s="23" t="s">
        <v>49</v>
      </c>
      <c r="Q20" s="23" t="s">
        <v>51</v>
      </c>
      <c r="R20" s="32">
        <f t="shared" si="8"/>
        <v>132.8288</v>
      </c>
      <c r="S20" s="32">
        <f t="shared" si="9"/>
        <v>100</v>
      </c>
      <c r="T20" s="24"/>
      <c r="U20" s="2"/>
      <c r="V20" s="2"/>
      <c r="W20" s="2"/>
      <c r="X20" s="2"/>
      <c r="Y20" s="2"/>
      <c r="Z20" s="2"/>
    </row>
    <row r="21" spans="1:26" ht="29.25" customHeight="1">
      <c r="A21" s="10">
        <v>15</v>
      </c>
      <c r="B21" s="10" t="s">
        <v>15</v>
      </c>
      <c r="C21" s="10">
        <v>530</v>
      </c>
      <c r="D21" s="19">
        <f>C21*32.25/100</f>
        <v>170.92500000000001</v>
      </c>
      <c r="E21" s="20">
        <f t="shared" si="3"/>
        <v>265</v>
      </c>
      <c r="F21" s="19">
        <f t="shared" si="0"/>
        <v>94.075000000000003</v>
      </c>
      <c r="G21" s="19">
        <f t="shared" si="4"/>
        <v>530</v>
      </c>
      <c r="H21" s="19">
        <v>167.33</v>
      </c>
      <c r="I21" s="41">
        <v>0</v>
      </c>
      <c r="J21" s="19">
        <f t="shared" si="1"/>
        <v>94.075000000000003</v>
      </c>
      <c r="K21" s="19">
        <f t="shared" si="5"/>
        <v>261.40500000000003</v>
      </c>
      <c r="L21" s="19">
        <f t="shared" si="6"/>
        <v>3.5949999999999989</v>
      </c>
      <c r="M21" s="20">
        <v>0</v>
      </c>
      <c r="N21" s="20">
        <v>0</v>
      </c>
      <c r="O21" s="19">
        <f t="shared" si="7"/>
        <v>3.5949999999999989</v>
      </c>
      <c r="P21" s="23" t="s">
        <v>50</v>
      </c>
      <c r="Q21" s="23" t="s">
        <v>51</v>
      </c>
      <c r="R21" s="32">
        <f t="shared" si="8"/>
        <v>170.92500000000001</v>
      </c>
      <c r="S21" s="32">
        <f t="shared" si="9"/>
        <v>100</v>
      </c>
      <c r="T21" s="24"/>
      <c r="U21" s="2"/>
      <c r="V21" s="2"/>
      <c r="W21" s="2"/>
      <c r="X21" s="2"/>
      <c r="Y21" s="2"/>
      <c r="Z21" s="2"/>
    </row>
    <row r="22" spans="1:26" ht="18.75">
      <c r="A22" s="10">
        <v>16</v>
      </c>
      <c r="B22" s="46" t="s">
        <v>24</v>
      </c>
      <c r="C22" s="46">
        <v>418</v>
      </c>
      <c r="D22" s="19">
        <f t="shared" si="2"/>
        <v>134.76320000000001</v>
      </c>
      <c r="E22" s="20">
        <f t="shared" si="3"/>
        <v>209</v>
      </c>
      <c r="F22" s="19">
        <f>C22*17.74/100</f>
        <v>74.153199999999998</v>
      </c>
      <c r="G22" s="19">
        <f t="shared" si="4"/>
        <v>417.91639999999995</v>
      </c>
      <c r="H22" s="19">
        <v>131.44999999999999</v>
      </c>
      <c r="I22" s="41">
        <v>0</v>
      </c>
      <c r="J22" s="19">
        <f>C22*17.74/100</f>
        <v>74.153199999999998</v>
      </c>
      <c r="K22" s="19">
        <f t="shared" si="5"/>
        <v>205.60319999999999</v>
      </c>
      <c r="L22" s="19">
        <f t="shared" si="6"/>
        <v>3.3132000000000232</v>
      </c>
      <c r="M22" s="20">
        <v>0</v>
      </c>
      <c r="N22" s="20">
        <v>0</v>
      </c>
      <c r="O22" s="19">
        <f t="shared" si="7"/>
        <v>3.3132000000000232</v>
      </c>
      <c r="P22" s="23" t="s">
        <v>49</v>
      </c>
      <c r="Q22" s="23" t="s">
        <v>51</v>
      </c>
      <c r="R22" s="32">
        <f t="shared" si="8"/>
        <v>134.76320000000001</v>
      </c>
      <c r="S22" s="32">
        <f t="shared" si="9"/>
        <v>100</v>
      </c>
      <c r="T22" s="24"/>
      <c r="U22" s="2"/>
      <c r="V22" s="2"/>
      <c r="W22" s="2"/>
      <c r="X22" s="2"/>
      <c r="Y22" s="2"/>
      <c r="Z22" s="2"/>
    </row>
    <row r="23" spans="1:26" ht="27.75" customHeight="1">
      <c r="A23" s="10">
        <v>17</v>
      </c>
      <c r="B23" s="10" t="s">
        <v>19</v>
      </c>
      <c r="C23" s="10">
        <v>321</v>
      </c>
      <c r="D23" s="19">
        <f>C23*32.28/100</f>
        <v>103.61880000000001</v>
      </c>
      <c r="E23" s="20">
        <f t="shared" si="3"/>
        <v>160.5</v>
      </c>
      <c r="F23" s="19">
        <f>C23*17.75/100</f>
        <v>56.977499999999999</v>
      </c>
      <c r="G23" s="19">
        <f t="shared" si="4"/>
        <v>321.09630000000004</v>
      </c>
      <c r="H23" s="19">
        <v>102.53</v>
      </c>
      <c r="I23" s="41">
        <v>0</v>
      </c>
      <c r="J23" s="19">
        <f t="shared" ref="J23:J35" si="10">C23*17.75/100</f>
        <v>56.977499999999999</v>
      </c>
      <c r="K23" s="19">
        <f t="shared" si="5"/>
        <v>159.50749999999999</v>
      </c>
      <c r="L23" s="19">
        <f t="shared" si="6"/>
        <v>1.0888000000000062</v>
      </c>
      <c r="M23" s="20">
        <v>0</v>
      </c>
      <c r="N23" s="20">
        <v>0</v>
      </c>
      <c r="O23" s="19">
        <f t="shared" si="7"/>
        <v>1.0888000000000062</v>
      </c>
      <c r="P23" s="23" t="s">
        <v>50</v>
      </c>
      <c r="Q23" s="23" t="s">
        <v>51</v>
      </c>
      <c r="R23" s="32">
        <f t="shared" si="8"/>
        <v>103.61880000000001</v>
      </c>
      <c r="S23" s="32">
        <f t="shared" si="9"/>
        <v>100</v>
      </c>
      <c r="T23" s="24"/>
      <c r="U23" s="2"/>
      <c r="V23" s="2"/>
      <c r="W23" s="2"/>
      <c r="X23" s="2"/>
      <c r="Y23" s="2"/>
      <c r="Z23" s="2"/>
    </row>
    <row r="24" spans="1:26" ht="31.5" customHeight="1">
      <c r="A24" s="10">
        <v>18</v>
      </c>
      <c r="B24" s="10" t="s">
        <v>2</v>
      </c>
      <c r="C24" s="10">
        <v>406</v>
      </c>
      <c r="D24" s="19">
        <f>C24*32.21/100</f>
        <v>130.77260000000001</v>
      </c>
      <c r="E24" s="20">
        <f t="shared" si="3"/>
        <v>203</v>
      </c>
      <c r="F24" s="19">
        <f>C24*17.75/100</f>
        <v>72.064999999999998</v>
      </c>
      <c r="G24" s="19">
        <f t="shared" si="4"/>
        <v>405.83760000000001</v>
      </c>
      <c r="H24" s="19">
        <v>128.93</v>
      </c>
      <c r="I24" s="41">
        <v>0</v>
      </c>
      <c r="J24" s="19">
        <f t="shared" si="10"/>
        <v>72.064999999999998</v>
      </c>
      <c r="K24" s="19">
        <f t="shared" si="5"/>
        <v>200.995</v>
      </c>
      <c r="L24" s="19">
        <f t="shared" si="6"/>
        <v>1.8426000000000045</v>
      </c>
      <c r="M24" s="20">
        <v>0</v>
      </c>
      <c r="N24" s="20">
        <v>0</v>
      </c>
      <c r="O24" s="19">
        <f t="shared" si="7"/>
        <v>1.8426000000000045</v>
      </c>
      <c r="P24" s="23" t="s">
        <v>50</v>
      </c>
      <c r="Q24" s="23" t="s">
        <v>51</v>
      </c>
      <c r="R24" s="32">
        <f t="shared" si="8"/>
        <v>130.77260000000001</v>
      </c>
      <c r="S24" s="32">
        <f t="shared" si="9"/>
        <v>100</v>
      </c>
      <c r="T24" s="24"/>
      <c r="U24" s="2"/>
      <c r="V24" s="2"/>
      <c r="W24" s="2"/>
      <c r="X24" s="2"/>
      <c r="Y24" s="2"/>
      <c r="Z24" s="2"/>
    </row>
    <row r="25" spans="1:26" ht="22.5" customHeight="1">
      <c r="A25" s="10">
        <v>19</v>
      </c>
      <c r="B25" s="10" t="s">
        <v>7</v>
      </c>
      <c r="C25" s="10">
        <v>261</v>
      </c>
      <c r="D25" s="19">
        <f t="shared" si="2"/>
        <v>84.146400000000014</v>
      </c>
      <c r="E25" s="20">
        <f t="shared" si="3"/>
        <v>130.5</v>
      </c>
      <c r="F25" s="19">
        <f>C25*17.75/100</f>
        <v>46.327500000000001</v>
      </c>
      <c r="G25" s="19">
        <f t="shared" si="4"/>
        <v>260.97390000000001</v>
      </c>
      <c r="H25" s="19">
        <v>82.56</v>
      </c>
      <c r="I25" s="41">
        <v>0</v>
      </c>
      <c r="J25" s="19">
        <f t="shared" si="10"/>
        <v>46.327500000000001</v>
      </c>
      <c r="K25" s="19">
        <f t="shared" si="5"/>
        <v>128.88749999999999</v>
      </c>
      <c r="L25" s="19">
        <f t="shared" si="6"/>
        <v>1.5864000000000118</v>
      </c>
      <c r="M25" s="20">
        <v>0</v>
      </c>
      <c r="N25" s="20">
        <v>0</v>
      </c>
      <c r="O25" s="19">
        <f t="shared" si="7"/>
        <v>1.5864000000000118</v>
      </c>
      <c r="P25" s="23" t="s">
        <v>49</v>
      </c>
      <c r="Q25" s="23" t="s">
        <v>51</v>
      </c>
      <c r="R25" s="32">
        <f t="shared" si="8"/>
        <v>84.146400000000014</v>
      </c>
      <c r="S25" s="32">
        <f t="shared" si="9"/>
        <v>100</v>
      </c>
      <c r="T25" s="24"/>
      <c r="U25" s="2"/>
      <c r="V25" s="2"/>
      <c r="W25" s="2"/>
      <c r="X25" s="2"/>
      <c r="Y25" s="2"/>
      <c r="Z25" s="2"/>
    </row>
    <row r="26" spans="1:26" ht="27.75" customHeight="1">
      <c r="A26" s="10">
        <v>20</v>
      </c>
      <c r="B26" s="10" t="s">
        <v>5</v>
      </c>
      <c r="C26" s="10">
        <v>468</v>
      </c>
      <c r="D26" s="19">
        <f>C26*32.26/100</f>
        <v>150.9768</v>
      </c>
      <c r="E26" s="20">
        <f t="shared" si="3"/>
        <v>234</v>
      </c>
      <c r="F26" s="19">
        <f>C26*17.75/100</f>
        <v>83.07</v>
      </c>
      <c r="G26" s="19">
        <f t="shared" si="4"/>
        <v>468.04680000000002</v>
      </c>
      <c r="H26" s="19">
        <v>148.13999999999999</v>
      </c>
      <c r="I26" s="41">
        <v>0</v>
      </c>
      <c r="J26" s="19">
        <f t="shared" si="10"/>
        <v>83.07</v>
      </c>
      <c r="K26" s="19">
        <f t="shared" si="5"/>
        <v>231.20999999999998</v>
      </c>
      <c r="L26" s="19">
        <f t="shared" si="6"/>
        <v>2.8368000000000109</v>
      </c>
      <c r="M26" s="20">
        <v>0</v>
      </c>
      <c r="N26" s="20">
        <v>0</v>
      </c>
      <c r="O26" s="19">
        <f t="shared" si="7"/>
        <v>2.8368000000000109</v>
      </c>
      <c r="P26" s="23" t="s">
        <v>50</v>
      </c>
      <c r="Q26" s="23" t="s">
        <v>51</v>
      </c>
      <c r="R26" s="32">
        <f t="shared" si="8"/>
        <v>150.9768</v>
      </c>
      <c r="S26" s="32">
        <f t="shared" si="9"/>
        <v>100</v>
      </c>
      <c r="T26" s="24"/>
      <c r="U26" s="2"/>
      <c r="V26" s="2"/>
      <c r="W26" s="2"/>
      <c r="X26" s="2"/>
      <c r="Y26" s="2"/>
      <c r="Z26" s="2"/>
    </row>
    <row r="27" spans="1:26" ht="18.75">
      <c r="A27" s="10">
        <v>21</v>
      </c>
      <c r="B27" s="10" t="s">
        <v>13</v>
      </c>
      <c r="C27" s="10">
        <v>245</v>
      </c>
      <c r="D27" s="19">
        <f t="shared" si="2"/>
        <v>78.988</v>
      </c>
      <c r="E27" s="20">
        <f t="shared" si="3"/>
        <v>122.5</v>
      </c>
      <c r="F27" s="19">
        <f>C27*17.75/100</f>
        <v>43.487499999999997</v>
      </c>
      <c r="G27" s="19">
        <f t="shared" si="4"/>
        <v>244.97550000000001</v>
      </c>
      <c r="H27" s="19">
        <v>76.959999999999994</v>
      </c>
      <c r="I27" s="41">
        <v>0</v>
      </c>
      <c r="J27" s="19">
        <f t="shared" si="10"/>
        <v>43.487499999999997</v>
      </c>
      <c r="K27" s="19">
        <f t="shared" si="5"/>
        <v>120.44749999999999</v>
      </c>
      <c r="L27" s="19">
        <f t="shared" si="6"/>
        <v>2.0280000000000058</v>
      </c>
      <c r="M27" s="20">
        <v>0</v>
      </c>
      <c r="N27" s="20">
        <v>0</v>
      </c>
      <c r="O27" s="19">
        <f t="shared" si="7"/>
        <v>2.0280000000000058</v>
      </c>
      <c r="P27" s="23" t="s">
        <v>49</v>
      </c>
      <c r="Q27" s="23" t="s">
        <v>51</v>
      </c>
      <c r="R27" s="32">
        <f t="shared" si="8"/>
        <v>78.988</v>
      </c>
      <c r="S27" s="32">
        <f t="shared" si="9"/>
        <v>100</v>
      </c>
      <c r="T27" s="24"/>
      <c r="U27" s="2"/>
      <c r="V27" s="2"/>
      <c r="W27" s="2"/>
      <c r="X27" s="2"/>
      <c r="Y27" s="2"/>
      <c r="Z27" s="2"/>
    </row>
    <row r="28" spans="1:26" ht="25.5" customHeight="1">
      <c r="A28" s="10">
        <v>22</v>
      </c>
      <c r="B28" s="10" t="s">
        <v>27</v>
      </c>
      <c r="C28" s="10">
        <v>401</v>
      </c>
      <c r="D28" s="19">
        <f t="shared" si="2"/>
        <v>129.28240000000002</v>
      </c>
      <c r="E28" s="20">
        <f t="shared" si="3"/>
        <v>200.5</v>
      </c>
      <c r="F28" s="19">
        <f>C28*17.76/100</f>
        <v>71.217600000000004</v>
      </c>
      <c r="G28" s="19">
        <f t="shared" si="4"/>
        <v>401.00000000000006</v>
      </c>
      <c r="H28" s="19">
        <v>128.57</v>
      </c>
      <c r="I28" s="41">
        <v>0</v>
      </c>
      <c r="J28" s="19">
        <f t="shared" si="10"/>
        <v>71.177499999999995</v>
      </c>
      <c r="K28" s="19">
        <f t="shared" si="5"/>
        <v>199.7475</v>
      </c>
      <c r="L28" s="19">
        <f t="shared" si="6"/>
        <v>0.71240000000003079</v>
      </c>
      <c r="M28" s="20">
        <v>0</v>
      </c>
      <c r="N28" s="20">
        <v>0</v>
      </c>
      <c r="O28" s="19">
        <f t="shared" si="7"/>
        <v>0.71240000000003079</v>
      </c>
      <c r="P28" s="23" t="s">
        <v>50</v>
      </c>
      <c r="Q28" s="23" t="s">
        <v>51</v>
      </c>
      <c r="R28" s="32">
        <f t="shared" si="8"/>
        <v>129.28240000000002</v>
      </c>
      <c r="S28" s="32">
        <f t="shared" si="9"/>
        <v>100</v>
      </c>
      <c r="T28" s="24"/>
      <c r="U28" s="2"/>
      <c r="V28" s="2"/>
      <c r="W28" s="2"/>
      <c r="X28" s="2"/>
      <c r="Y28" s="2"/>
      <c r="Z28" s="2"/>
    </row>
    <row r="29" spans="1:26" ht="37.5" customHeight="1">
      <c r="A29" s="10">
        <v>23</v>
      </c>
      <c r="B29" s="46" t="s">
        <v>18</v>
      </c>
      <c r="C29" s="46">
        <v>472</v>
      </c>
      <c r="D29" s="19">
        <f t="shared" si="2"/>
        <v>152.1728</v>
      </c>
      <c r="E29" s="20">
        <f t="shared" si="3"/>
        <v>236</v>
      </c>
      <c r="F29" s="19">
        <f>C29*17.8/100</f>
        <v>84.016000000000005</v>
      </c>
      <c r="G29" s="19">
        <f t="shared" si="4"/>
        <v>472.18880000000001</v>
      </c>
      <c r="H29" s="19">
        <v>149.84</v>
      </c>
      <c r="I29" s="41">
        <v>0</v>
      </c>
      <c r="J29" s="19">
        <f t="shared" si="10"/>
        <v>83.78</v>
      </c>
      <c r="K29" s="19">
        <f t="shared" si="5"/>
        <v>233.62</v>
      </c>
      <c r="L29" s="19">
        <f t="shared" si="6"/>
        <v>2.3327999999999918</v>
      </c>
      <c r="M29" s="20">
        <v>0</v>
      </c>
      <c r="N29" s="20">
        <v>0</v>
      </c>
      <c r="O29" s="19">
        <f t="shared" si="7"/>
        <v>2.3327999999999918</v>
      </c>
      <c r="P29" s="23" t="s">
        <v>49</v>
      </c>
      <c r="Q29" s="23" t="s">
        <v>51</v>
      </c>
      <c r="R29" s="32">
        <f t="shared" si="8"/>
        <v>152.1728</v>
      </c>
      <c r="S29" s="32">
        <f t="shared" si="9"/>
        <v>100</v>
      </c>
      <c r="T29" s="24"/>
      <c r="U29" s="2"/>
      <c r="V29" s="2"/>
      <c r="W29" s="2"/>
      <c r="X29" s="2"/>
      <c r="Y29" s="2"/>
      <c r="Z29" s="2"/>
    </row>
    <row r="30" spans="1:26" ht="18.75">
      <c r="A30" s="10">
        <v>24</v>
      </c>
      <c r="B30" s="10" t="s">
        <v>8</v>
      </c>
      <c r="C30" s="10">
        <v>442</v>
      </c>
      <c r="D30" s="19">
        <f t="shared" si="2"/>
        <v>142.50080000000003</v>
      </c>
      <c r="E30" s="20">
        <f t="shared" si="3"/>
        <v>221</v>
      </c>
      <c r="F30" s="19">
        <f t="shared" ref="F30:F35" si="11">C30*17.75/100</f>
        <v>78.454999999999998</v>
      </c>
      <c r="G30" s="19">
        <f t="shared" si="4"/>
        <v>441.95580000000001</v>
      </c>
      <c r="H30" s="19">
        <v>140.34</v>
      </c>
      <c r="I30" s="41">
        <v>0</v>
      </c>
      <c r="J30" s="19">
        <f t="shared" si="10"/>
        <v>78.454999999999998</v>
      </c>
      <c r="K30" s="19">
        <f t="shared" si="5"/>
        <v>218.79500000000002</v>
      </c>
      <c r="L30" s="19">
        <f t="shared" si="6"/>
        <v>2.1608000000000231</v>
      </c>
      <c r="M30" s="20">
        <v>0</v>
      </c>
      <c r="N30" s="20">
        <v>0</v>
      </c>
      <c r="O30" s="19">
        <f t="shared" si="7"/>
        <v>2.1608000000000231</v>
      </c>
      <c r="P30" s="23" t="s">
        <v>49</v>
      </c>
      <c r="Q30" s="23" t="s">
        <v>51</v>
      </c>
      <c r="R30" s="32">
        <f t="shared" si="8"/>
        <v>142.50080000000003</v>
      </c>
      <c r="S30" s="32">
        <f t="shared" si="9"/>
        <v>100</v>
      </c>
      <c r="T30" s="24"/>
      <c r="U30" s="2"/>
      <c r="V30" s="2"/>
      <c r="W30" s="2"/>
      <c r="X30" s="2"/>
      <c r="Y30" s="2"/>
      <c r="Z30" s="2"/>
    </row>
    <row r="31" spans="1:26" ht="27" customHeight="1">
      <c r="A31" s="10">
        <v>25</v>
      </c>
      <c r="B31" s="10" t="s">
        <v>28</v>
      </c>
      <c r="C31" s="10">
        <v>706</v>
      </c>
      <c r="D31" s="19">
        <f t="shared" si="2"/>
        <v>227.61440000000002</v>
      </c>
      <c r="E31" s="20">
        <f t="shared" si="3"/>
        <v>353</v>
      </c>
      <c r="F31" s="19">
        <f t="shared" si="11"/>
        <v>125.315</v>
      </c>
      <c r="G31" s="19">
        <f t="shared" si="4"/>
        <v>705.92939999999999</v>
      </c>
      <c r="H31" s="19">
        <v>226.23</v>
      </c>
      <c r="I31" s="41">
        <v>0</v>
      </c>
      <c r="J31" s="19">
        <f t="shared" si="10"/>
        <v>125.315</v>
      </c>
      <c r="K31" s="19">
        <f t="shared" si="5"/>
        <v>351.54499999999996</v>
      </c>
      <c r="L31" s="19">
        <f t="shared" si="6"/>
        <v>1.3844000000000278</v>
      </c>
      <c r="M31" s="20">
        <v>0</v>
      </c>
      <c r="N31" s="20">
        <v>0</v>
      </c>
      <c r="O31" s="19">
        <f t="shared" si="7"/>
        <v>1.3844000000000278</v>
      </c>
      <c r="P31" s="23" t="s">
        <v>50</v>
      </c>
      <c r="Q31" s="23" t="s">
        <v>51</v>
      </c>
      <c r="R31" s="32">
        <f t="shared" si="8"/>
        <v>227.61440000000002</v>
      </c>
      <c r="S31" s="32">
        <f t="shared" si="9"/>
        <v>100</v>
      </c>
      <c r="T31" s="24"/>
      <c r="U31" s="2"/>
      <c r="V31" s="2"/>
      <c r="W31" s="2"/>
      <c r="X31" s="2"/>
      <c r="Y31" s="2"/>
      <c r="Z31" s="2"/>
    </row>
    <row r="32" spans="1:26" ht="20.25" customHeight="1">
      <c r="A32" s="10">
        <v>26</v>
      </c>
      <c r="B32" s="10" t="s">
        <v>9</v>
      </c>
      <c r="C32" s="10">
        <v>348</v>
      </c>
      <c r="D32" s="19">
        <f>C32*32.28/100</f>
        <v>112.3344</v>
      </c>
      <c r="E32" s="20">
        <f t="shared" si="3"/>
        <v>174</v>
      </c>
      <c r="F32" s="19">
        <f t="shared" si="11"/>
        <v>61.77</v>
      </c>
      <c r="G32" s="19">
        <f t="shared" si="4"/>
        <v>348.1044</v>
      </c>
      <c r="H32" s="19">
        <v>107.68</v>
      </c>
      <c r="I32" s="41">
        <v>0</v>
      </c>
      <c r="J32" s="19">
        <f t="shared" si="10"/>
        <v>61.77</v>
      </c>
      <c r="K32" s="19">
        <f t="shared" si="5"/>
        <v>169.45000000000002</v>
      </c>
      <c r="L32" s="19">
        <f t="shared" si="6"/>
        <v>4.6543999999999954</v>
      </c>
      <c r="M32" s="20">
        <v>0</v>
      </c>
      <c r="N32" s="20">
        <v>0</v>
      </c>
      <c r="O32" s="19">
        <f t="shared" si="7"/>
        <v>4.6543999999999954</v>
      </c>
      <c r="P32" s="23" t="s">
        <v>49</v>
      </c>
      <c r="Q32" s="23" t="s">
        <v>51</v>
      </c>
      <c r="R32" s="32">
        <f t="shared" si="8"/>
        <v>112.3344</v>
      </c>
      <c r="S32" s="32">
        <f t="shared" si="9"/>
        <v>100</v>
      </c>
      <c r="T32" s="24"/>
      <c r="U32" s="2"/>
      <c r="V32" s="2"/>
      <c r="W32" s="2"/>
      <c r="X32" s="2"/>
      <c r="Y32" s="2"/>
      <c r="Z32" s="2"/>
    </row>
    <row r="33" spans="1:26" ht="22.5" customHeight="1">
      <c r="A33" s="10">
        <v>27</v>
      </c>
      <c r="B33" s="10" t="s">
        <v>20</v>
      </c>
      <c r="C33" s="10">
        <v>313</v>
      </c>
      <c r="D33" s="19">
        <f t="shared" si="2"/>
        <v>100.91120000000001</v>
      </c>
      <c r="E33" s="20">
        <f t="shared" si="3"/>
        <v>156.5</v>
      </c>
      <c r="F33" s="19">
        <f t="shared" si="11"/>
        <v>55.557499999999997</v>
      </c>
      <c r="G33" s="19">
        <f t="shared" si="4"/>
        <v>312.96870000000001</v>
      </c>
      <c r="H33" s="19">
        <v>98.3</v>
      </c>
      <c r="I33" s="41">
        <v>0</v>
      </c>
      <c r="J33" s="19">
        <f t="shared" si="10"/>
        <v>55.557499999999997</v>
      </c>
      <c r="K33" s="19">
        <f t="shared" si="5"/>
        <v>153.85749999999999</v>
      </c>
      <c r="L33" s="19">
        <f t="shared" si="6"/>
        <v>2.6112000000000108</v>
      </c>
      <c r="M33" s="20">
        <v>0</v>
      </c>
      <c r="N33" s="20">
        <v>0</v>
      </c>
      <c r="O33" s="19">
        <f t="shared" si="7"/>
        <v>2.6112000000000108</v>
      </c>
      <c r="P33" s="23" t="s">
        <v>49</v>
      </c>
      <c r="Q33" s="23" t="s">
        <v>51</v>
      </c>
      <c r="R33" s="32">
        <f t="shared" si="8"/>
        <v>100.91120000000001</v>
      </c>
      <c r="S33" s="32">
        <f t="shared" si="9"/>
        <v>100</v>
      </c>
      <c r="T33" s="24"/>
      <c r="U33" s="2"/>
      <c r="V33" s="2"/>
      <c r="W33" s="2"/>
      <c r="X33" s="2"/>
      <c r="Y33" s="2"/>
      <c r="Z33" s="2"/>
    </row>
    <row r="34" spans="1:26" ht="21.75" customHeight="1">
      <c r="A34" s="10">
        <v>28</v>
      </c>
      <c r="B34" s="10" t="s">
        <v>11</v>
      </c>
      <c r="C34" s="10">
        <v>227</v>
      </c>
      <c r="D34" s="19">
        <f>C34*32.3/100</f>
        <v>73.320999999999998</v>
      </c>
      <c r="E34" s="20">
        <f t="shared" si="3"/>
        <v>113.5</v>
      </c>
      <c r="F34" s="19">
        <f t="shared" si="11"/>
        <v>40.292499999999997</v>
      </c>
      <c r="G34" s="19">
        <f>D34+E34+F34</f>
        <v>227.11349999999999</v>
      </c>
      <c r="H34" s="19">
        <v>72.28</v>
      </c>
      <c r="I34" s="41">
        <v>0</v>
      </c>
      <c r="J34" s="19">
        <f t="shared" si="10"/>
        <v>40.292499999999997</v>
      </c>
      <c r="K34" s="19">
        <f t="shared" si="5"/>
        <v>112.57249999999999</v>
      </c>
      <c r="L34" s="19">
        <f t="shared" si="6"/>
        <v>1.0409999999999968</v>
      </c>
      <c r="M34" s="20">
        <v>0</v>
      </c>
      <c r="N34" s="20">
        <v>0</v>
      </c>
      <c r="O34" s="19">
        <f t="shared" si="7"/>
        <v>1.0409999999999968</v>
      </c>
      <c r="P34" s="23" t="s">
        <v>49</v>
      </c>
      <c r="Q34" s="23" t="s">
        <v>51</v>
      </c>
      <c r="R34" s="32">
        <f t="shared" si="8"/>
        <v>73.320999999999998</v>
      </c>
      <c r="S34" s="32">
        <f t="shared" si="9"/>
        <v>100</v>
      </c>
      <c r="T34" s="24"/>
      <c r="U34" s="2"/>
      <c r="V34" s="2"/>
      <c r="W34" s="2"/>
      <c r="X34" s="2"/>
      <c r="Y34" s="2"/>
      <c r="Z34" s="2"/>
    </row>
    <row r="35" spans="1:26" ht="29.25" customHeight="1">
      <c r="A35" s="44">
        <v>29</v>
      </c>
      <c r="B35" s="44" t="s">
        <v>3</v>
      </c>
      <c r="C35" s="44">
        <v>401</v>
      </c>
      <c r="D35" s="19">
        <f t="shared" si="2"/>
        <v>129.28240000000002</v>
      </c>
      <c r="E35" s="20">
        <f t="shared" si="3"/>
        <v>200.5</v>
      </c>
      <c r="F35" s="19">
        <f t="shared" si="11"/>
        <v>71.177499999999995</v>
      </c>
      <c r="G35" s="19">
        <f t="shared" si="4"/>
        <v>400.95990000000006</v>
      </c>
      <c r="H35" s="19">
        <v>127.76</v>
      </c>
      <c r="I35" s="41">
        <v>0</v>
      </c>
      <c r="J35" s="19">
        <f t="shared" si="10"/>
        <v>71.177499999999995</v>
      </c>
      <c r="K35" s="19">
        <f t="shared" si="5"/>
        <v>198.9375</v>
      </c>
      <c r="L35" s="19">
        <f t="shared" si="6"/>
        <v>1.5224000000000188</v>
      </c>
      <c r="M35" s="20">
        <v>0</v>
      </c>
      <c r="N35" s="20">
        <v>0</v>
      </c>
      <c r="O35" s="19">
        <f t="shared" si="7"/>
        <v>1.5224000000000188</v>
      </c>
      <c r="P35" s="23" t="s">
        <v>50</v>
      </c>
      <c r="Q35" s="23" t="s">
        <v>51</v>
      </c>
      <c r="R35" s="32">
        <f t="shared" si="8"/>
        <v>129.28240000000002</v>
      </c>
      <c r="S35" s="32">
        <f t="shared" si="9"/>
        <v>100</v>
      </c>
      <c r="T35" s="47"/>
      <c r="U35" s="2"/>
      <c r="V35" s="2"/>
      <c r="W35" s="2"/>
      <c r="X35" s="2"/>
      <c r="Y35" s="2"/>
      <c r="Z35" s="2"/>
    </row>
    <row r="36" spans="1:26" ht="21" customHeight="1">
      <c r="A36" s="75" t="s">
        <v>53</v>
      </c>
      <c r="B36" s="75"/>
      <c r="C36" s="10">
        <f t="shared" ref="C36:E36" si="12">SUM(C7:C35)</f>
        <v>12962</v>
      </c>
      <c r="D36" s="19">
        <f t="shared" si="12"/>
        <v>4180.0044999999991</v>
      </c>
      <c r="E36" s="20">
        <f t="shared" si="12"/>
        <v>6481</v>
      </c>
      <c r="F36" s="34">
        <v>2301</v>
      </c>
      <c r="G36" s="19">
        <f t="shared" si="4"/>
        <v>12962.004499999999</v>
      </c>
      <c r="H36" s="19">
        <f>SUM(H7:H35)</f>
        <v>3982.0900000000006</v>
      </c>
      <c r="I36" s="41">
        <v>0</v>
      </c>
      <c r="J36" s="19">
        <v>2301</v>
      </c>
      <c r="K36" s="19">
        <f>SUM(K7:K35)</f>
        <v>6282.8032000000021</v>
      </c>
      <c r="L36" s="19">
        <f>SUM(L7:L35)</f>
        <v>197.91450000000015</v>
      </c>
      <c r="M36" s="20">
        <v>0</v>
      </c>
      <c r="N36" s="20">
        <v>0</v>
      </c>
      <c r="O36" s="19">
        <f>SUM(O7:O35)</f>
        <v>197.91450000000015</v>
      </c>
      <c r="P36" s="22"/>
      <c r="Q36" s="20"/>
      <c r="R36" s="32">
        <f>SUM(R7:R35)</f>
        <v>4180.0044999999991</v>
      </c>
      <c r="S36" s="32">
        <f t="shared" si="9"/>
        <v>100</v>
      </c>
      <c r="T36" s="42"/>
      <c r="V36" s="49"/>
    </row>
    <row r="37" spans="1:26" ht="21" customHeight="1">
      <c r="A37" s="11"/>
      <c r="B37" s="11"/>
      <c r="C37" s="11"/>
      <c r="D37" s="11"/>
      <c r="E37" s="11"/>
      <c r="F37" s="11"/>
      <c r="G37" s="11"/>
      <c r="H37" s="28"/>
      <c r="I37" s="28"/>
      <c r="J37" s="11"/>
      <c r="K37" s="11"/>
      <c r="L37" s="28"/>
      <c r="M37" s="14"/>
      <c r="N37" s="14"/>
      <c r="O37" s="14"/>
      <c r="P37" s="14"/>
      <c r="Q37" s="4"/>
      <c r="R37" s="48"/>
      <c r="S37" s="14"/>
      <c r="T37" s="15"/>
    </row>
    <row r="38" spans="1:26">
      <c r="T38" s="2"/>
    </row>
    <row r="39" spans="1:26">
      <c r="T39" s="2"/>
    </row>
    <row r="40" spans="1:26">
      <c r="T40" s="2"/>
    </row>
    <row r="41" spans="1:26" ht="40.5" customHeight="1">
      <c r="A41" s="7"/>
      <c r="B41" s="7"/>
      <c r="C41" s="7"/>
      <c r="D41" s="7"/>
      <c r="E41" s="7"/>
      <c r="F41" s="7"/>
      <c r="G41" s="7"/>
      <c r="H41" s="30"/>
      <c r="I41" s="7"/>
      <c r="J41" s="7"/>
      <c r="K41" s="7"/>
      <c r="L41" s="7"/>
      <c r="M41" s="7"/>
      <c r="N41" s="7"/>
      <c r="O41" s="7"/>
      <c r="P41" s="7"/>
      <c r="Q41" s="83" t="s">
        <v>30</v>
      </c>
      <c r="R41" s="83"/>
      <c r="S41" s="83"/>
      <c r="T41" s="83"/>
    </row>
    <row r="42" spans="1:26" ht="16.5">
      <c r="A42" s="7"/>
      <c r="B42" s="7"/>
      <c r="C42" s="7"/>
      <c r="D42" s="7"/>
      <c r="E42" s="7"/>
      <c r="F42" s="7"/>
      <c r="G42" s="7"/>
      <c r="H42" s="30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2"/>
    </row>
    <row r="43" spans="1:26" ht="55.5" customHeight="1">
      <c r="A43" s="95" t="s">
        <v>63</v>
      </c>
      <c r="B43" s="96"/>
      <c r="C43" s="96"/>
      <c r="D43" s="96"/>
      <c r="E43" s="96"/>
      <c r="F43" s="96"/>
      <c r="G43" s="96"/>
      <c r="H43" s="96"/>
      <c r="I43" s="96"/>
      <c r="J43" s="96"/>
      <c r="K43" s="96"/>
      <c r="L43" s="96"/>
      <c r="M43" s="96"/>
      <c r="N43" s="96"/>
      <c r="O43" s="96"/>
      <c r="P43" s="96"/>
      <c r="Q43" s="96"/>
      <c r="R43" s="96"/>
      <c r="S43" s="96"/>
      <c r="T43" s="96"/>
    </row>
    <row r="44" spans="1:26" ht="27" customHeight="1">
      <c r="A44" s="94" t="s">
        <v>64</v>
      </c>
      <c r="B44" s="94"/>
      <c r="C44" s="94"/>
      <c r="D44" s="94"/>
      <c r="E44" s="94"/>
      <c r="F44" s="94"/>
      <c r="G44" s="94"/>
      <c r="H44" s="94"/>
      <c r="I44" s="94"/>
      <c r="J44" s="94"/>
      <c r="K44" s="94"/>
      <c r="L44" s="94"/>
      <c r="M44" s="94"/>
      <c r="N44" s="94"/>
      <c r="O44" s="94"/>
      <c r="P44" s="94"/>
      <c r="Q44" s="94"/>
      <c r="R44" s="94"/>
      <c r="S44" s="94"/>
      <c r="T44" s="94"/>
    </row>
    <row r="45" spans="1:26" ht="15" customHeight="1">
      <c r="Q45" s="83" t="s">
        <v>30</v>
      </c>
      <c r="R45" s="83"/>
      <c r="S45" s="83"/>
      <c r="T45" s="83"/>
    </row>
    <row r="46" spans="1:26" ht="42" customHeight="1">
      <c r="Q46" s="83"/>
      <c r="R46" s="83"/>
      <c r="S46" s="83"/>
      <c r="T46" s="83"/>
    </row>
  </sheetData>
  <mergeCells count="18">
    <mergeCell ref="A44:T44"/>
    <mergeCell ref="Q45:T46"/>
    <mergeCell ref="Q4:Q5"/>
    <mergeCell ref="R4:R5"/>
    <mergeCell ref="S4:S5"/>
    <mergeCell ref="A36:B36"/>
    <mergeCell ref="Q41:T41"/>
    <mergeCell ref="A43:T43"/>
    <mergeCell ref="A1:T1"/>
    <mergeCell ref="A2:T2"/>
    <mergeCell ref="A3:T3"/>
    <mergeCell ref="A4:A5"/>
    <mergeCell ref="B4:B5"/>
    <mergeCell ref="C4:C5"/>
    <mergeCell ref="D4:G4"/>
    <mergeCell ref="H4:K4"/>
    <mergeCell ref="L4:O4"/>
    <mergeCell ref="P4:P5"/>
  </mergeCells>
  <pageMargins left="0" right="0" top="0" bottom="0" header="0.3" footer="0.3"/>
  <pageSetup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aachadan rabi 2019-20</vt:lpstr>
      <vt:lpstr>2</vt:lpstr>
      <vt:lpstr>blank</vt:lpstr>
      <vt:lpstr>blank (2)</vt:lpstr>
      <vt:lpstr>16-04-2020 (3)</vt:lpstr>
      <vt:lpstr>'16-04-2020 (3)'!Print_Titles</vt:lpstr>
      <vt:lpstr>'2'!Print_Titles</vt:lpstr>
      <vt:lpstr>'aachadan rabi 2019-20'!Print_Titles</vt:lpstr>
      <vt:lpstr>blank!Print_Titles</vt:lpstr>
      <vt:lpstr>'blank (2)'!Print_Titles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2020-04-15T09:19:20Z</dcterms:modified>
</cp:coreProperties>
</file>